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48" windowHeight="7044"/>
  </bookViews>
  <sheets>
    <sheet name="产品表" sheetId="1" r:id="rId1"/>
    <sheet name="拍摄需求" sheetId="2" r:id="rId2"/>
  </sheets>
  <definedNames>
    <definedName name="_xlnm._FilterDatabase" localSheetId="0" hidden="1">产品表!$A$1:$W$1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6" name="ID_A73231459FF64A1387704CF1296141A8"/>
        <xdr:cNvPicPr>
          <a:picLocks noChangeAspect="1"/>
        </xdr:cNvPicPr>
      </xdr:nvPicPr>
      <xdr:blipFill>
        <a:blip r:embed="rId1"/>
        <a:stretch>
          <a:fillRect/>
        </a:stretch>
      </xdr:blipFill>
      <xdr:spPr>
        <a:xfrm>
          <a:off x="508000" y="3467100"/>
          <a:ext cx="4705350" cy="3971925"/>
        </a:xfrm>
        <a:prstGeom prst="rect">
          <a:avLst/>
        </a:prstGeom>
        <a:noFill/>
        <a:ln w="9525">
          <a:noFill/>
        </a:ln>
      </xdr:spPr>
    </xdr:pic>
  </etc:cellImage>
  <etc:cellImage>
    <xdr:pic>
      <xdr:nvPicPr>
        <xdr:cNvPr id="7" name="ID_3F943BB0349B4D84965C8DEF8FEE6CAB"/>
        <xdr:cNvPicPr>
          <a:picLocks noChangeAspect="1"/>
        </xdr:cNvPicPr>
      </xdr:nvPicPr>
      <xdr:blipFill>
        <a:blip r:embed="rId2"/>
        <a:stretch>
          <a:fillRect/>
        </a:stretch>
      </xdr:blipFill>
      <xdr:spPr>
        <a:xfrm>
          <a:off x="508000" y="5816600"/>
          <a:ext cx="1943100" cy="2209800"/>
        </a:xfrm>
        <a:prstGeom prst="rect">
          <a:avLst/>
        </a:prstGeom>
        <a:noFill/>
        <a:ln w="9525">
          <a:noFill/>
        </a:ln>
      </xdr:spPr>
    </xdr:pic>
  </etc:cellImage>
  <etc:cellImage>
    <xdr:pic>
      <xdr:nvPicPr>
        <xdr:cNvPr id="8" name="ID_B7E1C999910847C9926DE54FEFF02A3C"/>
        <xdr:cNvPicPr>
          <a:picLocks noChangeAspect="1"/>
        </xdr:cNvPicPr>
      </xdr:nvPicPr>
      <xdr:blipFill>
        <a:blip r:embed="rId3"/>
        <a:stretch>
          <a:fillRect/>
        </a:stretch>
      </xdr:blipFill>
      <xdr:spPr>
        <a:xfrm>
          <a:off x="508000" y="6705600"/>
          <a:ext cx="4381500" cy="3638550"/>
        </a:xfrm>
        <a:prstGeom prst="rect">
          <a:avLst/>
        </a:prstGeom>
        <a:noFill/>
        <a:ln w="9525">
          <a:noFill/>
        </a:ln>
      </xdr:spPr>
    </xdr:pic>
  </etc:cellImage>
  <etc:cellImage>
    <xdr:pic>
      <xdr:nvPicPr>
        <xdr:cNvPr id="9" name="ID_57AB005B27AD414BBF560C002F4A8122"/>
        <xdr:cNvPicPr>
          <a:picLocks noChangeAspect="1"/>
        </xdr:cNvPicPr>
      </xdr:nvPicPr>
      <xdr:blipFill>
        <a:blip r:embed="rId4"/>
        <a:stretch>
          <a:fillRect/>
        </a:stretch>
      </xdr:blipFill>
      <xdr:spPr>
        <a:xfrm>
          <a:off x="508000" y="7886700"/>
          <a:ext cx="4714875" cy="3629025"/>
        </a:xfrm>
        <a:prstGeom prst="rect">
          <a:avLst/>
        </a:prstGeom>
        <a:noFill/>
        <a:ln w="9525">
          <a:noFill/>
        </a:ln>
      </xdr:spPr>
    </xdr:pic>
  </etc:cellImage>
  <etc:cellImage>
    <xdr:pic>
      <xdr:nvPicPr>
        <xdr:cNvPr id="10" name="ID_BB57C8E45C334D45A9CF68C573DF2B32"/>
        <xdr:cNvPicPr>
          <a:picLocks noChangeAspect="1"/>
        </xdr:cNvPicPr>
      </xdr:nvPicPr>
      <xdr:blipFill>
        <a:blip r:embed="rId5"/>
        <a:stretch>
          <a:fillRect/>
        </a:stretch>
      </xdr:blipFill>
      <xdr:spPr>
        <a:xfrm>
          <a:off x="508000" y="8826500"/>
          <a:ext cx="5181600" cy="4838700"/>
        </a:xfrm>
        <a:prstGeom prst="rect">
          <a:avLst/>
        </a:prstGeom>
        <a:noFill/>
        <a:ln w="9525">
          <a:noFill/>
        </a:ln>
      </xdr:spPr>
    </xdr:pic>
  </etc:cellImage>
  <etc:cellImage>
    <xdr:pic>
      <xdr:nvPicPr>
        <xdr:cNvPr id="11" name="ID_F56373CBF54F4BBD8A2DE6BFFDA594A4"/>
        <xdr:cNvPicPr>
          <a:picLocks noChangeAspect="1"/>
        </xdr:cNvPicPr>
      </xdr:nvPicPr>
      <xdr:blipFill>
        <a:blip r:embed="rId6"/>
        <a:stretch>
          <a:fillRect/>
        </a:stretch>
      </xdr:blipFill>
      <xdr:spPr>
        <a:xfrm>
          <a:off x="723900" y="10009505"/>
          <a:ext cx="835660" cy="863600"/>
        </a:xfrm>
        <a:prstGeom prst="rect">
          <a:avLst/>
        </a:prstGeom>
        <a:noFill/>
        <a:ln w="9525">
          <a:noFill/>
        </a:ln>
      </xdr:spPr>
    </xdr:pic>
  </etc:cellImage>
  <etc:cellImage>
    <xdr:pic>
      <xdr:nvPicPr>
        <xdr:cNvPr id="12" name="ID_163DCB32DB784230A434F2CE296FE819"/>
        <xdr:cNvPicPr>
          <a:picLocks noChangeAspect="1"/>
        </xdr:cNvPicPr>
      </xdr:nvPicPr>
      <xdr:blipFill>
        <a:blip r:embed="rId7"/>
        <a:stretch>
          <a:fillRect/>
        </a:stretch>
      </xdr:blipFill>
      <xdr:spPr>
        <a:xfrm>
          <a:off x="508000" y="10731500"/>
          <a:ext cx="4362450" cy="3581400"/>
        </a:xfrm>
        <a:prstGeom prst="rect">
          <a:avLst/>
        </a:prstGeom>
        <a:noFill/>
        <a:ln w="9525">
          <a:noFill/>
        </a:ln>
      </xdr:spPr>
    </xdr:pic>
  </etc:cellImage>
  <etc:cellImage>
    <xdr:pic>
      <xdr:nvPicPr>
        <xdr:cNvPr id="13" name="ID_0FE87CAFA49B4C6E921993358D2F40B0"/>
        <xdr:cNvPicPr>
          <a:picLocks noChangeAspect="1"/>
        </xdr:cNvPicPr>
      </xdr:nvPicPr>
      <xdr:blipFill>
        <a:blip r:embed="rId8"/>
        <a:stretch>
          <a:fillRect/>
        </a:stretch>
      </xdr:blipFill>
      <xdr:spPr>
        <a:xfrm>
          <a:off x="508000" y="11684000"/>
          <a:ext cx="5381625" cy="5248275"/>
        </a:xfrm>
        <a:prstGeom prst="rect">
          <a:avLst/>
        </a:prstGeom>
        <a:noFill/>
        <a:ln w="9525">
          <a:noFill/>
        </a:ln>
      </xdr:spPr>
    </xdr:pic>
  </etc:cellImage>
  <etc:cellImage>
    <xdr:pic>
      <xdr:nvPicPr>
        <xdr:cNvPr id="14" name="ID_4685F43701EA47C2BF78277654E99DC6"/>
        <xdr:cNvPicPr>
          <a:picLocks noChangeAspect="1"/>
        </xdr:cNvPicPr>
      </xdr:nvPicPr>
      <xdr:blipFill>
        <a:blip r:embed="rId9"/>
        <a:stretch>
          <a:fillRect/>
        </a:stretch>
      </xdr:blipFill>
      <xdr:spPr>
        <a:xfrm>
          <a:off x="508000" y="12573000"/>
          <a:ext cx="4743450" cy="4486275"/>
        </a:xfrm>
        <a:prstGeom prst="rect">
          <a:avLst/>
        </a:prstGeom>
        <a:noFill/>
        <a:ln w="9525">
          <a:noFill/>
        </a:ln>
      </xdr:spPr>
    </xdr:pic>
  </etc:cellImage>
  <etc:cellImage>
    <xdr:pic>
      <xdr:nvPicPr>
        <xdr:cNvPr id="15" name="ID_B2557625142C402E89BD60D0A9738615"/>
        <xdr:cNvPicPr>
          <a:picLocks noChangeAspect="1"/>
        </xdr:cNvPicPr>
      </xdr:nvPicPr>
      <xdr:blipFill>
        <a:blip r:embed="rId10"/>
        <a:stretch>
          <a:fillRect/>
        </a:stretch>
      </xdr:blipFill>
      <xdr:spPr>
        <a:xfrm>
          <a:off x="508000" y="13525500"/>
          <a:ext cx="3362325" cy="3524250"/>
        </a:xfrm>
        <a:prstGeom prst="rect">
          <a:avLst/>
        </a:prstGeom>
        <a:noFill/>
        <a:ln w="9525">
          <a:noFill/>
        </a:ln>
      </xdr:spPr>
    </xdr:pic>
  </etc:cellImage>
  <etc:cellImage>
    <xdr:pic>
      <xdr:nvPicPr>
        <xdr:cNvPr id="16" name="ID_3C202D577BE34F53B6FE6084AAE70A5E"/>
        <xdr:cNvPicPr>
          <a:picLocks noChangeAspect="1"/>
        </xdr:cNvPicPr>
      </xdr:nvPicPr>
      <xdr:blipFill>
        <a:blip r:embed="rId11"/>
        <a:stretch>
          <a:fillRect/>
        </a:stretch>
      </xdr:blipFill>
      <xdr:spPr>
        <a:xfrm>
          <a:off x="508000" y="14478000"/>
          <a:ext cx="3429000" cy="3486150"/>
        </a:xfrm>
        <a:prstGeom prst="rect">
          <a:avLst/>
        </a:prstGeom>
        <a:noFill/>
        <a:ln w="9525">
          <a:noFill/>
        </a:ln>
      </xdr:spPr>
    </xdr:pic>
  </etc:cellImage>
  <etc:cellImage>
    <xdr:pic>
      <xdr:nvPicPr>
        <xdr:cNvPr id="17" name="ID_97BFD3DAD77442F5B8E57507457BD7A3"/>
        <xdr:cNvPicPr>
          <a:picLocks noChangeAspect="1"/>
        </xdr:cNvPicPr>
      </xdr:nvPicPr>
      <xdr:blipFill>
        <a:blip r:embed="rId12"/>
        <a:stretch>
          <a:fillRect/>
        </a:stretch>
      </xdr:blipFill>
      <xdr:spPr>
        <a:xfrm>
          <a:off x="10608945" y="7838440"/>
          <a:ext cx="1641475" cy="782955"/>
        </a:xfrm>
        <a:prstGeom prst="rect">
          <a:avLst/>
        </a:prstGeom>
        <a:noFill/>
        <a:ln w="9525">
          <a:noFill/>
        </a:ln>
      </xdr:spPr>
    </xdr:pic>
  </etc:cellImage>
  <etc:cellImage>
    <xdr:pic>
      <xdr:nvPicPr>
        <xdr:cNvPr id="19" name="ID_DE8921024E784B559C2C4D12ABD039FB"/>
        <xdr:cNvPicPr>
          <a:picLocks noChangeAspect="1"/>
        </xdr:cNvPicPr>
      </xdr:nvPicPr>
      <xdr:blipFill>
        <a:blip r:embed="rId13"/>
        <a:stretch>
          <a:fillRect/>
        </a:stretch>
      </xdr:blipFill>
      <xdr:spPr>
        <a:xfrm>
          <a:off x="508000" y="11658600"/>
          <a:ext cx="5543550" cy="4343400"/>
        </a:xfrm>
        <a:prstGeom prst="rect">
          <a:avLst/>
        </a:prstGeom>
        <a:noFill/>
        <a:ln w="9525">
          <a:noFill/>
        </a:ln>
      </xdr:spPr>
    </xdr:pic>
  </etc:cellImage>
  <etc:cellImage>
    <xdr:pic>
      <xdr:nvPicPr>
        <xdr:cNvPr id="20" name="ID_F48C383F54054FC1ACE4C72CE599D382"/>
        <xdr:cNvPicPr>
          <a:picLocks noChangeAspect="1"/>
        </xdr:cNvPicPr>
      </xdr:nvPicPr>
      <xdr:blipFill>
        <a:blip r:embed="rId14"/>
        <a:stretch>
          <a:fillRect/>
        </a:stretch>
      </xdr:blipFill>
      <xdr:spPr>
        <a:xfrm>
          <a:off x="508000" y="18884900"/>
          <a:ext cx="5781675" cy="4943475"/>
        </a:xfrm>
        <a:prstGeom prst="rect">
          <a:avLst/>
        </a:prstGeom>
        <a:noFill/>
        <a:ln w="9525">
          <a:noFill/>
        </a:ln>
      </xdr:spPr>
    </xdr:pic>
  </etc:cellImage>
  <etc:cellImage>
    <xdr:pic>
      <xdr:nvPicPr>
        <xdr:cNvPr id="22" name="ID_F0281D7714D94C42A698C17BA622516E"/>
        <xdr:cNvPicPr>
          <a:picLocks noChangeAspect="1"/>
        </xdr:cNvPicPr>
      </xdr:nvPicPr>
      <xdr:blipFill>
        <a:blip r:embed="rId15"/>
        <a:stretch>
          <a:fillRect/>
        </a:stretch>
      </xdr:blipFill>
      <xdr:spPr>
        <a:xfrm>
          <a:off x="508000" y="15633700"/>
          <a:ext cx="2362200" cy="3257550"/>
        </a:xfrm>
        <a:prstGeom prst="rect">
          <a:avLst/>
        </a:prstGeom>
        <a:noFill/>
        <a:ln w="9525">
          <a:noFill/>
        </a:ln>
      </xdr:spPr>
    </xdr:pic>
  </etc:cellImage>
  <etc:cellImage>
    <xdr:pic>
      <xdr:nvPicPr>
        <xdr:cNvPr id="21" name="ID_1C4CB2A8400D490B97507090E696D1DE"/>
        <xdr:cNvPicPr>
          <a:picLocks noChangeAspect="1"/>
        </xdr:cNvPicPr>
      </xdr:nvPicPr>
      <xdr:blipFill>
        <a:blip r:embed="rId16"/>
        <a:stretch>
          <a:fillRect/>
        </a:stretch>
      </xdr:blipFill>
      <xdr:spPr>
        <a:xfrm>
          <a:off x="508000" y="482600"/>
          <a:ext cx="6305550" cy="5372100"/>
        </a:xfrm>
        <a:prstGeom prst="rect">
          <a:avLst/>
        </a:prstGeom>
        <a:noFill/>
        <a:ln w="9525">
          <a:noFill/>
        </a:ln>
      </xdr:spPr>
    </xdr:pic>
  </etc:cellImage>
  <etc:cellImage>
    <xdr:pic>
      <xdr:nvPicPr>
        <xdr:cNvPr id="23" name="ID_798FAF9E52E44718B3AF710A3250F5AF"/>
        <xdr:cNvPicPr>
          <a:picLocks noChangeAspect="1"/>
        </xdr:cNvPicPr>
      </xdr:nvPicPr>
      <xdr:blipFill>
        <a:blip r:embed="rId17"/>
        <a:stretch>
          <a:fillRect/>
        </a:stretch>
      </xdr:blipFill>
      <xdr:spPr>
        <a:xfrm>
          <a:off x="640080" y="1441450"/>
          <a:ext cx="3925570" cy="3982720"/>
        </a:xfrm>
        <a:prstGeom prst="rect">
          <a:avLst/>
        </a:prstGeom>
        <a:noFill/>
        <a:ln w="9525">
          <a:noFill/>
        </a:ln>
      </xdr:spPr>
    </xdr:pic>
  </etc:cellImage>
  <etc:cellImage>
    <xdr:pic>
      <xdr:nvPicPr>
        <xdr:cNvPr id="24" name="ID_2F9CC9D1B90D4887874FA5087F037B6F"/>
        <xdr:cNvPicPr>
          <a:picLocks noChangeAspect="1"/>
        </xdr:cNvPicPr>
      </xdr:nvPicPr>
      <xdr:blipFill>
        <a:blip r:embed="rId18"/>
        <a:stretch>
          <a:fillRect/>
        </a:stretch>
      </xdr:blipFill>
      <xdr:spPr>
        <a:xfrm>
          <a:off x="629285" y="2596515"/>
          <a:ext cx="5886450" cy="5238750"/>
        </a:xfrm>
        <a:prstGeom prst="rect">
          <a:avLst/>
        </a:prstGeom>
        <a:noFill/>
        <a:ln w="9525">
          <a:noFill/>
        </a:ln>
      </xdr:spPr>
    </xdr:pic>
  </etc:cellImage>
  <etc:cellImage>
    <xdr:pic>
      <xdr:nvPicPr>
        <xdr:cNvPr id="25" name="ID_18C7B39AE02C4BAA8BABE8FAE4E16DB3"/>
        <xdr:cNvPicPr>
          <a:picLocks noChangeAspect="1"/>
        </xdr:cNvPicPr>
      </xdr:nvPicPr>
      <xdr:blipFill>
        <a:blip r:embed="rId19"/>
        <a:stretch>
          <a:fillRect/>
        </a:stretch>
      </xdr:blipFill>
      <xdr:spPr>
        <a:xfrm>
          <a:off x="508000" y="3403600"/>
          <a:ext cx="3933825" cy="4352925"/>
        </a:xfrm>
        <a:prstGeom prst="rect">
          <a:avLst/>
        </a:prstGeom>
        <a:noFill/>
        <a:ln w="9525">
          <a:noFill/>
        </a:ln>
      </xdr:spPr>
    </xdr:pic>
  </etc:cellImage>
  <etc:cellImage>
    <xdr:pic>
      <xdr:nvPicPr>
        <xdr:cNvPr id="26" name="ID_22C0FAA0B18C4786A233598AF4D41F3C"/>
        <xdr:cNvPicPr>
          <a:picLocks noChangeAspect="1"/>
        </xdr:cNvPicPr>
      </xdr:nvPicPr>
      <xdr:blipFill>
        <a:blip r:embed="rId20"/>
        <a:stretch>
          <a:fillRect/>
        </a:stretch>
      </xdr:blipFill>
      <xdr:spPr>
        <a:xfrm>
          <a:off x="508000" y="14871700"/>
          <a:ext cx="5581650" cy="5810250"/>
        </a:xfrm>
        <a:prstGeom prst="rect">
          <a:avLst/>
        </a:prstGeom>
        <a:noFill/>
        <a:ln w="9525">
          <a:noFill/>
        </a:ln>
      </xdr:spPr>
    </xdr:pic>
  </etc:cellImage>
  <etc:cellImage>
    <xdr:pic>
      <xdr:nvPicPr>
        <xdr:cNvPr id="27" name="ID_8C5CD9EA48CA4681B11BD70B5E976245"/>
        <xdr:cNvPicPr>
          <a:picLocks noChangeAspect="1"/>
        </xdr:cNvPicPr>
      </xdr:nvPicPr>
      <xdr:blipFill>
        <a:blip r:embed="rId21"/>
        <a:stretch>
          <a:fillRect/>
        </a:stretch>
      </xdr:blipFill>
      <xdr:spPr>
        <a:xfrm>
          <a:off x="30566360" y="14871700"/>
          <a:ext cx="8001000" cy="7372350"/>
        </a:xfrm>
        <a:prstGeom prst="rect">
          <a:avLst/>
        </a:prstGeom>
        <a:noFill/>
        <a:ln w="9525">
          <a:noFill/>
        </a:ln>
      </xdr:spPr>
    </xdr:pic>
  </etc:cellImage>
  <etc:cellImage>
    <xdr:pic>
      <xdr:nvPicPr>
        <xdr:cNvPr id="2" name="ID_379A9E466A1048698D4ADF2B5BABDB35"/>
        <xdr:cNvPicPr>
          <a:picLocks noChangeAspect="1"/>
        </xdr:cNvPicPr>
      </xdr:nvPicPr>
      <xdr:blipFill>
        <a:blip r:embed="rId22" r:link="rId23"/>
        <a:stretch>
          <a:fillRect/>
        </a:stretch>
      </xdr:blipFill>
      <xdr:spPr>
        <a:xfrm>
          <a:off x="4472940" y="805180"/>
          <a:ext cx="8176260" cy="10942320"/>
        </a:xfrm>
        <a:prstGeom prst="rect">
          <a:avLst/>
        </a:prstGeom>
        <a:noFill/>
        <a:ln>
          <a:noFill/>
        </a:ln>
      </xdr:spPr>
    </xdr:pic>
  </etc:cellImage>
  <etc:cellImage>
    <xdr:pic>
      <xdr:nvPicPr>
        <xdr:cNvPr id="3" name="ID_10F7CCE44E37469A86F2E992818D42DB"/>
        <xdr:cNvPicPr>
          <a:picLocks noChangeAspect="1"/>
        </xdr:cNvPicPr>
      </xdr:nvPicPr>
      <xdr:blipFill>
        <a:blip r:embed="rId24" r:link="rId23"/>
        <a:stretch>
          <a:fillRect/>
        </a:stretch>
      </xdr:blipFill>
      <xdr:spPr>
        <a:xfrm>
          <a:off x="5387340" y="683260"/>
          <a:ext cx="10604500" cy="10604500"/>
        </a:xfrm>
        <a:prstGeom prst="rect">
          <a:avLst/>
        </a:prstGeom>
        <a:noFill/>
        <a:ln>
          <a:noFill/>
        </a:ln>
      </xdr:spPr>
    </xdr:pic>
  </etc:cellImage>
  <etc:cellImage>
    <xdr:pic>
      <xdr:nvPicPr>
        <xdr:cNvPr id="4" name="ID_90418FFA778746CAA3B43C71BD70DFF3"/>
        <xdr:cNvPicPr>
          <a:picLocks noChangeAspect="1"/>
        </xdr:cNvPicPr>
      </xdr:nvPicPr>
      <xdr:blipFill>
        <a:blip r:embed="rId25" r:link="rId23"/>
        <a:stretch>
          <a:fillRect/>
        </a:stretch>
      </xdr:blipFill>
      <xdr:spPr>
        <a:xfrm>
          <a:off x="6370320" y="721360"/>
          <a:ext cx="9144000" cy="11430000"/>
        </a:xfrm>
        <a:prstGeom prst="rect">
          <a:avLst/>
        </a:prstGeom>
        <a:noFill/>
        <a:ln>
          <a:noFill/>
        </a:ln>
      </xdr:spPr>
    </xdr:pic>
  </etc:cellImage>
  <etc:cellImage>
    <xdr:pic>
      <xdr:nvPicPr>
        <xdr:cNvPr id="5" name="ID_756C8BF8B5BB4617A7CDEAE90CAD3830"/>
        <xdr:cNvPicPr>
          <a:picLocks noChangeAspect="1"/>
        </xdr:cNvPicPr>
      </xdr:nvPicPr>
      <xdr:blipFill>
        <a:blip r:embed="rId26"/>
        <a:stretch>
          <a:fillRect/>
        </a:stretch>
      </xdr:blipFill>
      <xdr:spPr>
        <a:xfrm>
          <a:off x="4932045" y="1754505"/>
          <a:ext cx="972820" cy="965835"/>
        </a:xfrm>
        <a:prstGeom prst="rect">
          <a:avLst/>
        </a:prstGeom>
        <a:noFill/>
        <a:ln w="9525">
          <a:noFill/>
        </a:ln>
      </xdr:spPr>
    </xdr:pic>
  </etc:cellImage>
  <etc:cellImage>
    <xdr:pic>
      <xdr:nvPicPr>
        <xdr:cNvPr id="18" name="ID_F060A7CF8BE1484191D482E70E112855"/>
        <xdr:cNvPicPr>
          <a:picLocks noChangeAspect="1"/>
        </xdr:cNvPicPr>
      </xdr:nvPicPr>
      <xdr:blipFill>
        <a:blip r:embed="rId27"/>
        <a:stretch>
          <a:fillRect/>
        </a:stretch>
      </xdr:blipFill>
      <xdr:spPr>
        <a:xfrm>
          <a:off x="5681345" y="1820545"/>
          <a:ext cx="1181100" cy="1030605"/>
        </a:xfrm>
        <a:prstGeom prst="rect">
          <a:avLst/>
        </a:prstGeom>
        <a:noFill/>
        <a:ln w="9525">
          <a:noFill/>
        </a:ln>
      </xdr:spPr>
    </xdr:pic>
  </etc:cellImage>
  <etc:cellImage>
    <xdr:pic>
      <xdr:nvPicPr>
        <xdr:cNvPr id="28" name="ID_5AFA75AEB3FC42B3997A4A2B3FB6CF3D"/>
        <xdr:cNvPicPr>
          <a:picLocks noChangeAspect="1"/>
        </xdr:cNvPicPr>
      </xdr:nvPicPr>
      <xdr:blipFill>
        <a:blip r:embed="rId28"/>
        <a:stretch>
          <a:fillRect/>
        </a:stretch>
      </xdr:blipFill>
      <xdr:spPr>
        <a:xfrm>
          <a:off x="7945755" y="8286750"/>
          <a:ext cx="1147445" cy="875030"/>
        </a:xfrm>
        <a:prstGeom prst="rect">
          <a:avLst/>
        </a:prstGeom>
        <a:noFill/>
        <a:ln w="9525">
          <a:noFill/>
        </a:ln>
      </xdr:spPr>
    </xdr:pic>
  </etc:cellImage>
  <etc:cellImage>
    <xdr:pic>
      <xdr:nvPicPr>
        <xdr:cNvPr id="29" name="ID_96F9C8D29A074DA6A1B0080FC318F9CC"/>
        <xdr:cNvPicPr>
          <a:picLocks noChangeAspect="1"/>
        </xdr:cNvPicPr>
      </xdr:nvPicPr>
      <xdr:blipFill>
        <a:blip r:embed="rId29"/>
        <a:stretch>
          <a:fillRect/>
        </a:stretch>
      </xdr:blipFill>
      <xdr:spPr>
        <a:xfrm>
          <a:off x="6416040" y="5114925"/>
          <a:ext cx="1062355" cy="1024255"/>
        </a:xfrm>
        <a:prstGeom prst="rect">
          <a:avLst/>
        </a:prstGeom>
        <a:noFill/>
        <a:ln w="9525">
          <a:noFill/>
        </a:ln>
      </xdr:spPr>
    </xdr:pic>
  </etc:cellImage>
  <etc:cellImage>
    <xdr:pic>
      <xdr:nvPicPr>
        <xdr:cNvPr id="30" name="ID_E11BF3DC5133440CB08A4469A5095634"/>
        <xdr:cNvPicPr>
          <a:picLocks noChangeAspect="1"/>
        </xdr:cNvPicPr>
      </xdr:nvPicPr>
      <xdr:blipFill>
        <a:blip r:embed="rId30"/>
        <a:stretch>
          <a:fillRect/>
        </a:stretch>
      </xdr:blipFill>
      <xdr:spPr>
        <a:xfrm>
          <a:off x="7512685" y="5309235"/>
          <a:ext cx="1040130" cy="767715"/>
        </a:xfrm>
        <a:prstGeom prst="rect">
          <a:avLst/>
        </a:prstGeom>
        <a:noFill/>
        <a:ln w="9525">
          <a:noFill/>
        </a:ln>
      </xdr:spPr>
    </xdr:pic>
  </etc:cellImage>
  <etc:cellImage>
    <xdr:pic>
      <xdr:nvPicPr>
        <xdr:cNvPr id="31" name="ID_02AB9011FAB343EBBB0F6F04BE7B12FE"/>
        <xdr:cNvPicPr>
          <a:picLocks noChangeAspect="1"/>
        </xdr:cNvPicPr>
      </xdr:nvPicPr>
      <xdr:blipFill>
        <a:blip r:embed="rId31" r:link="rId23"/>
        <a:stretch>
          <a:fillRect/>
        </a:stretch>
      </xdr:blipFill>
      <xdr:spPr>
        <a:xfrm>
          <a:off x="4480560" y="11432540"/>
          <a:ext cx="11430000" cy="9258300"/>
        </a:xfrm>
        <a:prstGeom prst="rect">
          <a:avLst/>
        </a:prstGeom>
        <a:noFill/>
        <a:ln>
          <a:noFill/>
        </a:ln>
      </xdr:spPr>
    </xdr:pic>
  </etc:cellImage>
  <etc:cellImage>
    <xdr:pic>
      <xdr:nvPicPr>
        <xdr:cNvPr id="32" name="ID_5800D94EF1C94214BEEFDF292811E29F"/>
        <xdr:cNvPicPr>
          <a:picLocks noChangeAspect="1"/>
        </xdr:cNvPicPr>
      </xdr:nvPicPr>
      <xdr:blipFill>
        <a:blip r:embed="rId32" r:link="rId23"/>
        <a:stretch>
          <a:fillRect/>
        </a:stretch>
      </xdr:blipFill>
      <xdr:spPr>
        <a:xfrm>
          <a:off x="5706110" y="11158220"/>
          <a:ext cx="10675620" cy="8892540"/>
        </a:xfrm>
        <a:prstGeom prst="rect">
          <a:avLst/>
        </a:prstGeom>
        <a:noFill/>
        <a:ln>
          <a:noFill/>
        </a:ln>
      </xdr:spPr>
    </xdr:pic>
  </etc:cellImage>
  <etc:cellImage>
    <xdr:pic>
      <xdr:nvPicPr>
        <xdr:cNvPr id="33" name="ID_6F51D28431C44BA58CE21D35301DFC67"/>
        <xdr:cNvPicPr>
          <a:picLocks noChangeAspect="1"/>
        </xdr:cNvPicPr>
      </xdr:nvPicPr>
      <xdr:blipFill>
        <a:blip r:embed="rId33" r:link="rId23"/>
        <a:stretch>
          <a:fillRect/>
        </a:stretch>
      </xdr:blipFill>
      <xdr:spPr>
        <a:xfrm>
          <a:off x="7946390" y="11150600"/>
          <a:ext cx="10492740" cy="11430000"/>
        </a:xfrm>
        <a:prstGeom prst="rect">
          <a:avLst/>
        </a:prstGeom>
        <a:noFill/>
        <a:ln>
          <a:noFill/>
        </a:ln>
      </xdr:spPr>
    </xdr:pic>
  </etc:cellImage>
  <etc:cellImage>
    <xdr:pic>
      <xdr:nvPicPr>
        <xdr:cNvPr id="34" name="ID_EC0194F48347419BBC373ECDA25D21A5"/>
        <xdr:cNvPicPr>
          <a:picLocks noChangeAspect="1"/>
        </xdr:cNvPicPr>
      </xdr:nvPicPr>
      <xdr:blipFill>
        <a:blip r:embed="rId34" r:link="rId23"/>
        <a:stretch>
          <a:fillRect/>
        </a:stretch>
      </xdr:blipFill>
      <xdr:spPr>
        <a:xfrm>
          <a:off x="6858635" y="11165840"/>
          <a:ext cx="11430000" cy="9608820"/>
        </a:xfrm>
        <a:prstGeom prst="rect">
          <a:avLst/>
        </a:prstGeom>
        <a:noFill/>
        <a:ln>
          <a:noFill/>
        </a:ln>
      </xdr:spPr>
    </xdr:pic>
  </etc:cellImage>
  <etc:cellImage>
    <xdr:pic>
      <xdr:nvPicPr>
        <xdr:cNvPr id="35" name="ID_DCB3E35ECFC647D491BE3F655C2EABEB"/>
        <xdr:cNvPicPr>
          <a:picLocks noChangeAspect="1"/>
        </xdr:cNvPicPr>
      </xdr:nvPicPr>
      <xdr:blipFill>
        <a:blip r:embed="rId35" r:link="rId23"/>
        <a:stretch>
          <a:fillRect/>
        </a:stretch>
      </xdr:blipFill>
      <xdr:spPr>
        <a:xfrm>
          <a:off x="4572000" y="12278360"/>
          <a:ext cx="10675620" cy="11430000"/>
        </a:xfrm>
        <a:prstGeom prst="rect">
          <a:avLst/>
        </a:prstGeom>
        <a:noFill/>
        <a:ln>
          <a:noFill/>
        </a:ln>
      </xdr:spPr>
    </xdr:pic>
  </etc:cellImage>
  <etc:cellImage>
    <xdr:pic>
      <xdr:nvPicPr>
        <xdr:cNvPr id="36" name="ID_B79987D6AB224CE8A86E536C2F47F707"/>
        <xdr:cNvPicPr>
          <a:picLocks noChangeAspect="1"/>
        </xdr:cNvPicPr>
      </xdr:nvPicPr>
      <xdr:blipFill>
        <a:blip r:embed="rId36" r:link="rId23"/>
        <a:stretch>
          <a:fillRect/>
        </a:stretch>
      </xdr:blipFill>
      <xdr:spPr>
        <a:xfrm>
          <a:off x="5637530" y="12232640"/>
          <a:ext cx="10858500" cy="11117580"/>
        </a:xfrm>
        <a:prstGeom prst="rect">
          <a:avLst/>
        </a:prstGeom>
        <a:noFill/>
        <a:ln>
          <a:noFill/>
        </a:ln>
      </xdr:spPr>
    </xdr:pic>
  </etc:cellImage>
  <etc:cellImage>
    <xdr:pic>
      <xdr:nvPicPr>
        <xdr:cNvPr id="37" name="ID_0000F3DD164744DC8D13B90F90EF354A"/>
        <xdr:cNvPicPr>
          <a:picLocks noChangeAspect="1"/>
        </xdr:cNvPicPr>
      </xdr:nvPicPr>
      <xdr:blipFill>
        <a:blip r:embed="rId37" r:link="rId23"/>
        <a:stretch>
          <a:fillRect/>
        </a:stretch>
      </xdr:blipFill>
      <xdr:spPr>
        <a:xfrm>
          <a:off x="6767195" y="12232640"/>
          <a:ext cx="11430000" cy="9144000"/>
        </a:xfrm>
        <a:prstGeom prst="rect">
          <a:avLst/>
        </a:prstGeom>
        <a:noFill/>
        <a:ln>
          <a:noFill/>
        </a:ln>
      </xdr:spPr>
    </xdr:pic>
  </etc:cellImage>
  <etc:cellImage>
    <xdr:pic>
      <xdr:nvPicPr>
        <xdr:cNvPr id="38" name="ID_D85A5324D4824E4BA2B154C1F73C9CA8"/>
        <xdr:cNvPicPr>
          <a:picLocks noChangeAspect="1"/>
        </xdr:cNvPicPr>
      </xdr:nvPicPr>
      <xdr:blipFill>
        <a:blip r:embed="rId38" r:link="rId23"/>
        <a:stretch>
          <a:fillRect/>
        </a:stretch>
      </xdr:blipFill>
      <xdr:spPr>
        <a:xfrm>
          <a:off x="4533900" y="14185900"/>
          <a:ext cx="9296400" cy="11430000"/>
        </a:xfrm>
        <a:prstGeom prst="rect">
          <a:avLst/>
        </a:prstGeom>
        <a:noFill/>
        <a:ln>
          <a:noFill/>
        </a:ln>
      </xdr:spPr>
    </xdr:pic>
  </etc:cellImage>
  <etc:cellImage>
    <xdr:pic>
      <xdr:nvPicPr>
        <xdr:cNvPr id="39" name="ID_AF2C8E98705E4CFAA717CCFE93268006"/>
        <xdr:cNvPicPr>
          <a:picLocks noChangeAspect="1"/>
        </xdr:cNvPicPr>
      </xdr:nvPicPr>
      <xdr:blipFill>
        <a:blip r:embed="rId39" r:link="rId23"/>
        <a:stretch>
          <a:fillRect/>
        </a:stretch>
      </xdr:blipFill>
      <xdr:spPr>
        <a:xfrm>
          <a:off x="5713730" y="14216380"/>
          <a:ext cx="11422380" cy="10759440"/>
        </a:xfrm>
        <a:prstGeom prst="rect">
          <a:avLst/>
        </a:prstGeom>
        <a:noFill/>
        <a:ln>
          <a:noFill/>
        </a:ln>
      </xdr:spPr>
    </xdr:pic>
  </etc:cellImage>
  <etc:cellImage>
    <xdr:pic>
      <xdr:nvPicPr>
        <xdr:cNvPr id="40" name="ID_41FA84B34E26473C93161F56796FF2A3"/>
        <xdr:cNvPicPr>
          <a:picLocks noChangeAspect="1"/>
        </xdr:cNvPicPr>
      </xdr:nvPicPr>
      <xdr:blipFill>
        <a:blip r:embed="rId40" r:link="rId23"/>
        <a:stretch>
          <a:fillRect/>
        </a:stretch>
      </xdr:blipFill>
      <xdr:spPr>
        <a:xfrm>
          <a:off x="7059295" y="14231620"/>
          <a:ext cx="11292840" cy="11430000"/>
        </a:xfrm>
        <a:prstGeom prst="rect">
          <a:avLst/>
        </a:prstGeom>
        <a:noFill/>
        <a:ln>
          <a:noFill/>
        </a:ln>
      </xdr:spPr>
    </xdr:pic>
  </etc:cellImage>
  <etc:cellImage>
    <xdr:pic>
      <xdr:nvPicPr>
        <xdr:cNvPr id="41" name="ID_30B1B4945BB4423EB67FF4B69CA2F95E"/>
        <xdr:cNvPicPr>
          <a:picLocks noChangeAspect="1"/>
        </xdr:cNvPicPr>
      </xdr:nvPicPr>
      <xdr:blipFill>
        <a:blip r:embed="rId41" r:link="rId23"/>
        <a:stretch>
          <a:fillRect/>
        </a:stretch>
      </xdr:blipFill>
      <xdr:spPr>
        <a:xfrm>
          <a:off x="8056880" y="14193520"/>
          <a:ext cx="10965180" cy="7002780"/>
        </a:xfrm>
        <a:prstGeom prst="rect">
          <a:avLst/>
        </a:prstGeom>
        <a:noFill/>
        <a:ln>
          <a:noFill/>
        </a:ln>
      </xdr:spPr>
    </xdr:pic>
  </etc:cellImage>
  <etc:cellImage>
    <xdr:pic>
      <xdr:nvPicPr>
        <xdr:cNvPr id="42" name="ID_BB16DA462C304A9ABB839777DA37C3F5" descr="3/16&amp;#34;OD Bendable Pilot Tubing with Pilot Tip"/>
        <xdr:cNvPicPr>
          <a:picLocks noChangeAspect="1"/>
        </xdr:cNvPicPr>
      </xdr:nvPicPr>
      <xdr:blipFill>
        <a:blip r:embed="rId42" r:link="rId23"/>
        <a:stretch>
          <a:fillRect/>
        </a:stretch>
      </xdr:blipFill>
      <xdr:spPr>
        <a:xfrm>
          <a:off x="10505440" y="14349095"/>
          <a:ext cx="7391400" cy="4572000"/>
        </a:xfrm>
        <a:prstGeom prst="rect">
          <a:avLst/>
        </a:prstGeom>
        <a:noFill/>
        <a:ln>
          <a:noFill/>
        </a:ln>
      </xdr:spPr>
    </xdr:pic>
  </etc:cellImage>
  <etc:cellImage>
    <xdr:pic>
      <xdr:nvPicPr>
        <xdr:cNvPr id="43" name="ID_44784390D7DD4620BE86E87245C59877"/>
        <xdr:cNvPicPr>
          <a:picLocks noChangeAspect="1"/>
        </xdr:cNvPicPr>
      </xdr:nvPicPr>
      <xdr:blipFill>
        <a:blip r:embed="rId43"/>
        <a:stretch>
          <a:fillRect/>
        </a:stretch>
      </xdr:blipFill>
      <xdr:spPr>
        <a:xfrm>
          <a:off x="7153275" y="2143125"/>
          <a:ext cx="3038475" cy="2571750"/>
        </a:xfrm>
        <a:prstGeom prst="rect">
          <a:avLst/>
        </a:prstGeom>
        <a:noFill/>
        <a:ln w="9525">
          <a:noFill/>
        </a:ln>
      </xdr:spPr>
    </xdr:pic>
  </etc:cellImage>
  <etc:cellImage>
    <xdr:pic>
      <xdr:nvPicPr>
        <xdr:cNvPr id="44" name="ID_9697F921BE3947F8A9BF2FC6ADB81028"/>
        <xdr:cNvPicPr>
          <a:picLocks noChangeAspect="1"/>
        </xdr:cNvPicPr>
      </xdr:nvPicPr>
      <xdr:blipFill>
        <a:blip r:embed="rId44"/>
        <a:stretch>
          <a:fillRect/>
        </a:stretch>
      </xdr:blipFill>
      <xdr:spPr>
        <a:xfrm>
          <a:off x="3648075" y="1893570"/>
          <a:ext cx="5848350" cy="5715000"/>
        </a:xfrm>
        <a:prstGeom prst="rect">
          <a:avLst/>
        </a:prstGeom>
        <a:noFill/>
        <a:ln w="9525">
          <a:noFill/>
        </a:ln>
      </xdr:spPr>
    </xdr:pic>
  </etc:cellImage>
  <etc:cellImage>
    <xdr:pic>
      <xdr:nvPicPr>
        <xdr:cNvPr id="45" name="ID_41D4ADACC42C48B4B222864A818FDB85"/>
        <xdr:cNvPicPr>
          <a:picLocks noChangeAspect="1"/>
        </xdr:cNvPicPr>
      </xdr:nvPicPr>
      <xdr:blipFill>
        <a:blip r:embed="rId45"/>
        <a:stretch>
          <a:fillRect/>
        </a:stretch>
      </xdr:blipFill>
      <xdr:spPr>
        <a:xfrm>
          <a:off x="10620375" y="2181225"/>
          <a:ext cx="2276475" cy="2428875"/>
        </a:xfrm>
        <a:prstGeom prst="rect">
          <a:avLst/>
        </a:prstGeom>
        <a:noFill/>
        <a:ln w="9525">
          <a:noFill/>
        </a:ln>
      </xdr:spPr>
    </xdr:pic>
  </etc:cellImage>
  <etc:cellImage>
    <xdr:pic>
      <xdr:nvPicPr>
        <xdr:cNvPr id="46" name="ID_3B30AEC75F8C48FFA730435D63C18E15"/>
        <xdr:cNvPicPr>
          <a:picLocks noChangeAspect="1"/>
        </xdr:cNvPicPr>
      </xdr:nvPicPr>
      <xdr:blipFill>
        <a:blip r:embed="rId46"/>
        <a:stretch>
          <a:fillRect/>
        </a:stretch>
      </xdr:blipFill>
      <xdr:spPr>
        <a:xfrm>
          <a:off x="5953125" y="2114550"/>
          <a:ext cx="5114925" cy="3981450"/>
        </a:xfrm>
        <a:prstGeom prst="rect">
          <a:avLst/>
        </a:prstGeom>
        <a:noFill/>
        <a:ln w="9525">
          <a:noFill/>
        </a:ln>
      </xdr:spPr>
    </xdr:pic>
  </etc:cellImage>
  <etc:cellImage>
    <xdr:pic>
      <xdr:nvPicPr>
        <xdr:cNvPr id="47" name="ID_E84FCDA0269445F7860CDC2904168E73"/>
        <xdr:cNvPicPr>
          <a:picLocks noChangeAspect="1"/>
        </xdr:cNvPicPr>
      </xdr:nvPicPr>
      <xdr:blipFill>
        <a:blip r:embed="rId47"/>
        <a:stretch>
          <a:fillRect/>
        </a:stretch>
      </xdr:blipFill>
      <xdr:spPr>
        <a:xfrm>
          <a:off x="5953125" y="2114550"/>
          <a:ext cx="2257425" cy="1952625"/>
        </a:xfrm>
        <a:prstGeom prst="rect">
          <a:avLst/>
        </a:prstGeom>
        <a:noFill/>
        <a:ln w="9525">
          <a:noFill/>
        </a:ln>
      </xdr:spPr>
    </xdr:pic>
  </etc:cellImage>
  <etc:cellImage>
    <xdr:pic>
      <xdr:nvPicPr>
        <xdr:cNvPr id="48" name="ID_D72AAAE9FD5342F4B4D7A914D7A397C7"/>
        <xdr:cNvPicPr>
          <a:picLocks noChangeAspect="1"/>
        </xdr:cNvPicPr>
      </xdr:nvPicPr>
      <xdr:blipFill>
        <a:blip r:embed="rId48"/>
        <a:stretch>
          <a:fillRect/>
        </a:stretch>
      </xdr:blipFill>
      <xdr:spPr>
        <a:xfrm>
          <a:off x="8258175" y="2114550"/>
          <a:ext cx="2638425" cy="2466975"/>
        </a:xfrm>
        <a:prstGeom prst="rect">
          <a:avLst/>
        </a:prstGeom>
        <a:noFill/>
        <a:ln w="9525">
          <a:noFill/>
        </a:ln>
      </xdr:spPr>
    </xdr:pic>
  </etc:cellImage>
  <etc:cellImage>
    <xdr:pic>
      <xdr:nvPicPr>
        <xdr:cNvPr id="49" name="ID_A528286C87BA40DA85C67A0A02E6A0A8"/>
        <xdr:cNvPicPr>
          <a:picLocks noChangeAspect="1"/>
        </xdr:cNvPicPr>
      </xdr:nvPicPr>
      <xdr:blipFill>
        <a:blip r:embed="rId49"/>
        <a:stretch>
          <a:fillRect/>
        </a:stretch>
      </xdr:blipFill>
      <xdr:spPr>
        <a:xfrm>
          <a:off x="9410700" y="2114550"/>
          <a:ext cx="3009900" cy="3086100"/>
        </a:xfrm>
        <a:prstGeom prst="rect">
          <a:avLst/>
        </a:prstGeom>
        <a:noFill/>
        <a:ln w="9525">
          <a:noFill/>
        </a:ln>
      </xdr:spPr>
    </xdr:pic>
  </etc:cellImage>
  <etc:cellImage>
    <xdr:pic>
      <xdr:nvPicPr>
        <xdr:cNvPr id="50" name="ID_630FD4A350ED44F89368595426C68B9F"/>
        <xdr:cNvPicPr>
          <a:picLocks noChangeAspect="1"/>
        </xdr:cNvPicPr>
      </xdr:nvPicPr>
      <xdr:blipFill>
        <a:blip r:embed="rId50"/>
        <a:stretch>
          <a:fillRect/>
        </a:stretch>
      </xdr:blipFill>
      <xdr:spPr>
        <a:xfrm>
          <a:off x="11715750" y="2114550"/>
          <a:ext cx="2838450" cy="2619375"/>
        </a:xfrm>
        <a:prstGeom prst="rect">
          <a:avLst/>
        </a:prstGeom>
        <a:noFill/>
        <a:ln w="9525">
          <a:noFill/>
        </a:ln>
      </xdr:spPr>
    </xdr:pic>
  </etc:cellImage>
  <etc:cellImage>
    <xdr:pic>
      <xdr:nvPicPr>
        <xdr:cNvPr id="51" name="ID_0EE6145F130143ADB81479D842E98D61"/>
        <xdr:cNvPicPr>
          <a:picLocks noChangeAspect="1"/>
        </xdr:cNvPicPr>
      </xdr:nvPicPr>
      <xdr:blipFill>
        <a:blip r:embed="rId51"/>
        <a:stretch>
          <a:fillRect/>
        </a:stretch>
      </xdr:blipFill>
      <xdr:spPr>
        <a:xfrm>
          <a:off x="12934950" y="2162175"/>
          <a:ext cx="2352675" cy="2314575"/>
        </a:xfrm>
        <a:prstGeom prst="rect">
          <a:avLst/>
        </a:prstGeom>
        <a:noFill/>
        <a:ln w="9525">
          <a:noFill/>
        </a:ln>
      </xdr:spPr>
    </xdr:pic>
  </etc:cellImage>
  <etc:cellImage>
    <xdr:pic>
      <xdr:nvPicPr>
        <xdr:cNvPr id="52" name="ID_BAA3B394957C4AA09D2C5BFA43DC7580"/>
        <xdr:cNvPicPr>
          <a:picLocks noChangeAspect="1"/>
        </xdr:cNvPicPr>
      </xdr:nvPicPr>
      <xdr:blipFill>
        <a:blip r:embed="rId52"/>
        <a:stretch>
          <a:fillRect/>
        </a:stretch>
      </xdr:blipFill>
      <xdr:spPr>
        <a:xfrm>
          <a:off x="4105275" y="3000375"/>
          <a:ext cx="6629400" cy="5210175"/>
        </a:xfrm>
        <a:prstGeom prst="rect">
          <a:avLst/>
        </a:prstGeom>
        <a:noFill/>
        <a:ln w="9525">
          <a:noFill/>
        </a:ln>
      </xdr:spPr>
    </xdr:pic>
  </etc:cellImage>
  <etc:cellImage>
    <xdr:pic>
      <xdr:nvPicPr>
        <xdr:cNvPr id="53" name="ID_CD272AD59C534C36BBE12F3C3607D985"/>
        <xdr:cNvPicPr>
          <a:picLocks noChangeAspect="1"/>
        </xdr:cNvPicPr>
      </xdr:nvPicPr>
      <xdr:blipFill>
        <a:blip r:embed="rId53"/>
        <a:stretch>
          <a:fillRect/>
        </a:stretch>
      </xdr:blipFill>
      <xdr:spPr>
        <a:xfrm>
          <a:off x="5229225" y="2990850"/>
          <a:ext cx="5410200" cy="4086225"/>
        </a:xfrm>
        <a:prstGeom prst="rect">
          <a:avLst/>
        </a:prstGeom>
        <a:noFill/>
        <a:ln w="9525">
          <a:noFill/>
        </a:ln>
      </xdr:spPr>
    </xdr:pic>
  </etc:cellImage>
  <etc:cellImage>
    <xdr:pic>
      <xdr:nvPicPr>
        <xdr:cNvPr id="54" name="ID_5C89E7229FA64831B49CBEDAD04CF3B5"/>
        <xdr:cNvPicPr>
          <a:picLocks noChangeAspect="1"/>
        </xdr:cNvPicPr>
      </xdr:nvPicPr>
      <xdr:blipFill>
        <a:blip r:embed="rId54"/>
        <a:stretch>
          <a:fillRect/>
        </a:stretch>
      </xdr:blipFill>
      <xdr:spPr>
        <a:xfrm>
          <a:off x="6381750" y="2990850"/>
          <a:ext cx="4038600" cy="3495675"/>
        </a:xfrm>
        <a:prstGeom prst="rect">
          <a:avLst/>
        </a:prstGeom>
        <a:noFill/>
        <a:ln w="9525">
          <a:noFill/>
        </a:ln>
      </xdr:spPr>
    </xdr:pic>
  </etc:cellImage>
  <etc:cellImage>
    <xdr:pic>
      <xdr:nvPicPr>
        <xdr:cNvPr id="55" name="ID_4A94A11FF921494391556B883E449CCD"/>
        <xdr:cNvPicPr>
          <a:picLocks noChangeAspect="1"/>
        </xdr:cNvPicPr>
      </xdr:nvPicPr>
      <xdr:blipFill>
        <a:blip r:embed="rId55"/>
        <a:stretch>
          <a:fillRect/>
        </a:stretch>
      </xdr:blipFill>
      <xdr:spPr>
        <a:xfrm>
          <a:off x="8686800" y="2990850"/>
          <a:ext cx="6562725" cy="5362575"/>
        </a:xfrm>
        <a:prstGeom prst="rect">
          <a:avLst/>
        </a:prstGeom>
        <a:noFill/>
        <a:ln w="9525">
          <a:noFill/>
        </a:ln>
      </xdr:spPr>
    </xdr:pic>
  </etc:cellImage>
  <etc:cellImage>
    <xdr:pic>
      <xdr:nvPicPr>
        <xdr:cNvPr id="56" name="ID_610A19610EFE4F61B1A1CE7B386753E5"/>
        <xdr:cNvPicPr>
          <a:picLocks noChangeAspect="1"/>
        </xdr:cNvPicPr>
      </xdr:nvPicPr>
      <xdr:blipFill>
        <a:blip r:embed="rId56"/>
        <a:stretch>
          <a:fillRect/>
        </a:stretch>
      </xdr:blipFill>
      <xdr:spPr>
        <a:xfrm>
          <a:off x="7534275" y="2990850"/>
          <a:ext cx="5648325" cy="5305425"/>
        </a:xfrm>
        <a:prstGeom prst="rect">
          <a:avLst/>
        </a:prstGeom>
        <a:noFill/>
        <a:ln w="9525">
          <a:noFill/>
        </a:ln>
      </xdr:spPr>
    </xdr:pic>
  </etc:cellImage>
  <etc:cellImage>
    <xdr:pic>
      <xdr:nvPicPr>
        <xdr:cNvPr id="57" name="ID_BEF7657BBB5147F6A6042AA51A93AB52"/>
        <xdr:cNvPicPr>
          <a:picLocks noChangeAspect="1"/>
        </xdr:cNvPicPr>
      </xdr:nvPicPr>
      <xdr:blipFill>
        <a:blip r:embed="rId57"/>
        <a:stretch>
          <a:fillRect/>
        </a:stretch>
      </xdr:blipFill>
      <xdr:spPr>
        <a:xfrm>
          <a:off x="9839325" y="2990850"/>
          <a:ext cx="5400675" cy="5181600"/>
        </a:xfrm>
        <a:prstGeom prst="rect">
          <a:avLst/>
        </a:prstGeom>
        <a:noFill/>
        <a:ln w="9525">
          <a:noFill/>
        </a:ln>
      </xdr:spPr>
    </xdr:pic>
  </etc:cellImage>
</etc:cellImages>
</file>

<file path=xl/sharedStrings.xml><?xml version="1.0" encoding="utf-8"?>
<sst xmlns="http://schemas.openxmlformats.org/spreadsheetml/2006/main" count="215" uniqueCount="170">
  <si>
    <t>序号</t>
  </si>
  <si>
    <t>产品图片</t>
  </si>
  <si>
    <t>编码</t>
  </si>
  <si>
    <t>中文名称</t>
  </si>
  <si>
    <t>英文名</t>
  </si>
  <si>
    <t>产品英文标题（亚马逊勿照抄）</t>
  </si>
  <si>
    <t>产品描述（亚马逊勿照抄）</t>
  </si>
  <si>
    <t>竞品asin</t>
  </si>
  <si>
    <t>市场分析</t>
  </si>
  <si>
    <t>备注</t>
  </si>
  <si>
    <t>建议售价</t>
  </si>
  <si>
    <t>FBA费用</t>
  </si>
  <si>
    <t>利润</t>
  </si>
  <si>
    <t>利润率</t>
  </si>
  <si>
    <t>成本</t>
  </si>
  <si>
    <t>计费重量</t>
  </si>
  <si>
    <t>重量</t>
  </si>
  <si>
    <t>计拋重量</t>
  </si>
  <si>
    <t>长</t>
  </si>
  <si>
    <t>宽</t>
  </si>
  <si>
    <t>高</t>
  </si>
  <si>
    <t>包材</t>
  </si>
  <si>
    <t>尺寸相关</t>
  </si>
  <si>
    <t>DG74B02K00</t>
  </si>
  <si>
    <t>Blackstone 36" 烤架炉头阀门1554替换零件（1554, 1565, 1836, 1866, 1560）</t>
  </si>
  <si>
    <t>grill gas control valve Compatible with the Blackstone 36 Inch Gas Griddle Cooking Station</t>
  </si>
  <si>
    <t>2pcs Griddle Burner Valve For Blackstone 36 Gas Grill Griddle 1554 Replacement Parts</t>
  </si>
  <si>
    <t>Features:
1, Gas type: Propane (LPG).
2, Grill gas control valve works with Blackstone 36 Inch Gas Griddle Cooking Station 4 Burner Flat Top Gas Grill Propane.
3, Fits for Blackstone 4 Burner Select 36" Gas Griddle Cooking Station in Classic Black 1554/ 1565/ 1836/ 1866 . Also fits for Blackstone 4-Burner Liquid Propane Flat Top Grill Model 1560.
4, Made of high-quality high standard aluminum and zinc alloy.
5, Easy to replace your valve: Take of the knob and take off the mouting screws on the panel, and take the valve from the gas manifold then use our valve and clamps to fixed on.
Package list:
2 x Gas Burner Control Valve  (Not Included Gas Rail Tube)</t>
  </si>
  <si>
    <t>B0D2TW8K6D
B0CQHFL1NK</t>
  </si>
  <si>
    <t>较新的产品，竞品少，稍微偏夏季一些，需求可以 当前排名可在3万内
2个竞品外观有一点区别，不影响，功能一样，可重点参考第一款的描述</t>
  </si>
  <si>
    <t>DG74B02L00</t>
  </si>
  <si>
    <t>233-47845-05热水器引火组件</t>
  </si>
  <si>
    <t>233-47845-05 Water Heater NG pilot Assembly with LP orifice</t>
  </si>
  <si>
    <t>233-47845-05 Water Heater Pilot Assembly Compatible with Bradford White Water Heater, 233-47845-05 Pilot Assembly Replace for 415-47845-05, 233-47845-02A, 233-47845-03 Pilot Assembly</t>
  </si>
  <si>
    <t>Features:
1, 233-47845-05 Water Pilot Assembly can be perfectly compatible with Bradford White Water Heater. It can replace 415-47845-05,233-47845-02A, 233-47845-03A, 233-47845-03, 233-47845-04, 233-47845-04A, 233-47845-05A, 415-47845-05 Pilot Assembly.
2, Designed to fit a range of Bradford White water heater models, including 50T65F(B,C,S)*(N,X),65T65F(B,C,S)*(N,X), M1XR403S*F(BN,CX,SX), M2XR504T*F(BN,CX,SX), M2XR65T*F(BN,CX,SX), M430T*F(BN,CX,SX), M4403S*F(BN,CX,SX), M440T*F(BN,CX,SX), M4503*F(BN,CX,SX), M460T*F(BN,CX,SX), MI303T*F(BN,CX,SX), MI30S*F(BN,CX,SX),MI30T*F(BN,CX,SX), MI404T*F(BN,CX,SX), and more.
3, Can perfectly solve the problems of water heater pilot light kept going out and water heater not heating due to thermocouple damage.
4, Water heater pilot assembly is very easy to install without the need for professional assistance, saving time and money on hiring maintenance workers.
5, Warm Tips: For your safety, check for gas leaks with soapy water after installation.
Package list:
1 x 233-47845-05 Water Heater Thermocouple Kit</t>
  </si>
  <si>
    <t>B0BLCJF3JJ
B0D2YWRHTR
B0BKGCCBHW</t>
  </si>
  <si>
    <t>偏冬季，有需求，竞争度不大。目前供应商出货很好的一款，建议早点上线，重点推进</t>
  </si>
  <si>
    <r>
      <rPr>
        <sz val="11"/>
        <color rgb="FF000000"/>
        <rFont val="宋体"/>
        <charset val="134"/>
      </rPr>
      <t xml:space="preserve">出厂配置的是天然气喷嘴， 外置一个液化气喷嘴，解决客户对两种气体的需求。
</t>
    </r>
    <r>
      <rPr>
        <b/>
        <sz val="11"/>
        <color rgb="FF000000"/>
        <rFont val="宋体"/>
        <charset val="134"/>
      </rPr>
      <t>表格后方有尺寸参考</t>
    </r>
    <r>
      <rPr>
        <sz val="11"/>
        <color rgb="FF000000"/>
        <rFont val="宋体"/>
        <charset val="134"/>
      </rPr>
      <t xml:space="preserve">
100个一箱</t>
    </r>
  </si>
  <si>
    <t>DG74B02M00</t>
  </si>
  <si>
    <t>引燃器兼容Honeywell Q314A4586 配件</t>
  </si>
  <si>
    <t>Q314A4586 NG pilot Burner with LP orifice</t>
  </si>
  <si>
    <t>Q314A4586 Pilot Burner NG/LP With Natural Gas &amp; Propane Gas Pilot Orifice Replacement for Honeywell Q314A4586 Pilot Burner Used with  Q309 Q340 Q390 Q313 Thermocouples Thermopiles</t>
  </si>
  <si>
    <t>Features:
1,Fits TRC Q314A4586, Q314A-CSC.
2, For Q314A4586 Pilot Burner With Orifice, Natural/LP Gas.
3, For Q309, Q340, Q390 thermocouples or Q313 thermopiles.
4, Fitting Size: 1/4 in.
5, Material: Brass and iron.
Package list:
1 x Q314A4586 Pilot Burner
1 x LP Orifice</t>
  </si>
  <si>
    <t>B003CW0D1E 原装</t>
  </si>
  <si>
    <t>冬季产品，原装产品冬季需求大， 目前竞品少，可以少量尝试
出厂配置的是天然气喷嘴， 外置一个液化气喷嘴</t>
  </si>
  <si>
    <t>DG74B02N00</t>
  </si>
  <si>
    <t>64865 Weber烤炉替换减压阀 for Weber Q2000 Q2200</t>
  </si>
  <si>
    <t>Gas Grill Valve Regulator for Weber Q2000 and Q2200 Series</t>
  </si>
  <si>
    <t>Gas Grill Valve Regulator for Weber Q2000 and Q2200 Series Replacement Parts for Weber 64865</t>
  </si>
  <si>
    <t>Features:
1,Replacement for Weber Models: 53060001, 54060001, 54060301, 396002, 566001, 566002.
2, Replacement valve and regulator assembly for Q-2000 and Q-2200 Weber grills.
3, Made of high quality material, the nut is made of brass, strong and rust-proof, durable, and will remain stable over a long period of time.
4, Easy to install, no complicated hose replacement, directly install the valve body on the grill.
Package list:
1 x 64865 Gas Grill Valve Regulator</t>
  </si>
  <si>
    <t>B0B4RJ5WY7
B0BW3N32QS</t>
  </si>
  <si>
    <t>之前做过Q1000系列的DG74B01B00，可以HZ GO同店铺补充</t>
  </si>
  <si>
    <t>竞品一般64865 对应Q2000,Q2200
80476 这个型号对应Q200 Q220。
供应商这边2种型号都有样品，实际上尺寸是一模一样的，通用款。我们可以先根据竞品Stanbroil 的写法分开写，后期根据情况优化扩展兼容型号。
30个一箱</t>
  </si>
  <si>
    <t>K1</t>
  </si>
  <si>
    <t>DG74B02O00</t>
  </si>
  <si>
    <t>69848点火器开关带69794点火电极</t>
  </si>
  <si>
    <t>69848 Spirit Igniter Module with 69794 Spirit Igniter Electrode</t>
  </si>
  <si>
    <t>69848 Spirit Igniter Module with 69794 Spirit Igniter Electrode for Weber Spirit 210 310 Series Grills 2013 Newer Replacement for Weber Spirit E210 S-210 E-310 SP-310</t>
  </si>
  <si>
    <t>Features:
1, Electronic 2-outlet ignition parts for Weber 46410674 46500401 46502001 46502401 46510001 46512001 46512401 46513101 46100001 46110001 46112001 46113101 46912401 47100001 47110001 47112001 47502001 47502401 47510001 47512001 47512401 47513101 47912401grill replacement parts.
2, Electronic Ignition Module replacement parts for Weber SPIRIT E-210, Weber SPIRIT E-215, SPIRIT E-310, SPIRIT E-310 ORIGINAL, SPIRIT E-315, SPIRIT S-210, SPIRIT S-315, SPIRIT EX-315 SMART GRILL, SPIRIT EX-325S SMART GRILL, SPIRIT SX-315 SMART GRILL, SPIRIT SILVER E-310, SPIRIT SP-310, SPIRIT SX-315, GENESIS SPIRIT E-310, GENESIS SPIRIT S-210.
3, 69794 Igniter Electrode with wire for specific Spirit Grills with Front Mount Control Knobs Made from 2013.
4, Wires length: approx 20 inch.
Package list:
1 x 69848 Spirit Igniter Module with 69794 Spirit Igniter Electrode</t>
  </si>
  <si>
    <t>B0D9LL7CQW
B00LX98Z1I 单品原装
B0BY4P8TQ9 单品</t>
  </si>
  <si>
    <t>夏季会更好一些</t>
  </si>
  <si>
    <t>DG74B02P00</t>
  </si>
  <si>
    <t>WB13K18 点火电极</t>
  </si>
  <si>
    <t>WB13K18 Spark Electrode</t>
  </si>
  <si>
    <t>WB13K18 Spark Electrode Compatible with GE Range Stove Cooker Repair Parts</t>
  </si>
  <si>
    <t>Features:
1, Made from durable high quality material and well-tested.
2， WB13K18 Spark Electrode Compatible with GE Range Stove Cooker Repair Parts.It is not universal.
3, Replaces Part Number: AH231276, EA231276, WB13K18, AP2020568, 244916, PS231276, WB13K0018, B00LHR2JK4.
4, Type: Range Oven Electrode Igniter.
Package list:
2 x WB13K18 Spark Electrode</t>
  </si>
  <si>
    <t>B0C5M5ZM7D</t>
  </si>
  <si>
    <t>DG74B02Q00</t>
  </si>
  <si>
    <t>00189786点火针</t>
  </si>
  <si>
    <t>00189786 Spark Ignitor</t>
  </si>
  <si>
    <t>Electrode Spark Ignitor 00189786 Replacement for Viking Range 2pcs</t>
  </si>
  <si>
    <t>Features:
1, Electrode with spring and clip 9, 12, 15 K replace of VIKING Range Only.
2, For Viking Range Spark Ignition Model Replacement of PB040264 Viking B,C,D Burner Electrode / Spark Plug (1.5") PB050071, PB050069, PB050070.
3, Overall length of the ceramic is 1.66 including pin.
4, Replaces 00414020, 189786, 414020 Models.
5, It applies to: GG3001-BSHGG3002-BSHGG3601-BSHGG3602-BSHGGCV3001-BSHGGCV3002-BSHGGCV3601-BSHGGCV3602-BSHGSC30CVWC-01-BSHGSC30CVWC1-BSHGSC30CVWH-BSHGSC30WC-01-BSHGSC30WC1-BSHGSC30WH-BSHSGCV36-BSHSGCV3601-BSHSGCV36G01-BSHSGCV36G02-BSHSGT3001-BSHSGT3002-BSHSGT36-BSHSGT3601-BSHSGT36G01-BSHSGT36G02-BSH.
6, Fits model: DGRT300,DGRT360,DGSU100.DGSU160VGIC307DSI,VGIC307DSI,VGIC368-4GVGIC368-4QVGIC368-6B,VGIC488-4GVGIC488-4GQVGIC488-4Q,VGIC488-6GVGIC488-6Q,VGRT242,VGSU102VGSU103,VGSU162,VGSU163,04100278,04100279,40325771001176.73001130.AH2005737.EA2005737.PS2005737Y04100278.Y04100279.
Pacakge list:
2 x 00189786 Electrode Spark Ignitor</t>
  </si>
  <si>
    <t>B0CQTXC37M</t>
  </si>
  <si>
    <t>DG74B02R00</t>
  </si>
  <si>
    <t>10FT POL 钢编管套件（带5个黄铜转接头）</t>
  </si>
  <si>
    <t>10ft Propane Gas Hose with fittings</t>
  </si>
  <si>
    <t>Propane Gas Hose 3/8" Fittings 1/4" NPT Male 3/8" Male Flare 1/4" Inverted Male Flare Elbow Fitting Muti Universal Kit POL Tank Regulator 10FT</t>
  </si>
  <si>
    <t>Features:
1, 10FT POL Propane Gas Hose with 3/8" female flare fitting.
1, Hose Material: Inner Hose PVC+ Rubber, Outer Layer with 304 S/S Stainless Steel Braided.
2, The Gauge can test the gas level in different weather condition.
3, Include 5 of Extra fitting with hose and easy to help you change to other thread connecting, This hose can be used for gas grills, Refill propane, Pigtails hose and Converter extension use.
4, Extra fittings: 1 X 3/8" Male Flare to 3/8" Male Flare Fitting, 1 X 1/4" FNPT to 3/8" Male Flare Fitting, 1 X 3/8" MNPT to 3/8" Male Flare Fitting, 1 X 1/4" MNPT to 3/8" Male Flare Fitting, 1 X 1/4" FNPT to 7/16"-24UNF Male Fitting.
5, Note: You may need sealing glue or sealing tape for NPT connections during use.
Package list:
1 x 10Ft POL propane gas hose
1 x 3/8" Male Flare to 3/8" Male Flare Fitting
1 x 1/4" FNPT to 3/8" Male Flare Fitting
1 x 3/8" MNPT to 3/8" Male Flare Fitting
1 x 1/4" MNPT to 3/8" Male Flare Fitting
1 x 1/4" FNPT to 7/16"-24UNF Male Fitting</t>
  </si>
  <si>
    <t>B0CZ36HFC4</t>
  </si>
  <si>
    <t>15个一箱</t>
  </si>
  <si>
    <t>DG74B02S00</t>
  </si>
  <si>
    <t>5个POL 手轮+10个o形圈+10个密封垫圈</t>
  </si>
  <si>
    <t>Propane Tank Gasket O-rings hand wheels</t>
  </si>
  <si>
    <t>10Pcs Propane Tank Gasket, 10Pcs O-Rings for All Soft Nose POL Fittings, 5pcs Gas Tank Cylinder Connector Hand Wheels</t>
  </si>
  <si>
    <t>Features:
1, Durable and Corrosion Resistance Material.
2, 10PCS Propane Natural Gasket O-Ring: Easy and small repair fitting if your adapter sealing o ring is defective or used for long time.
3, 10Pcs Propane Tank Gasket: Prevent leakage on propane tank connectors, valves, Regulators, adapters, fittings.
4, 5pcs Gas Tank Cylinder Connector Hand Wheels: Inner Hole 0.87inch Diameter,Outer Hole 0.56inch diameter.
Package list:
10 x Propane Natural Gasket O-Ring
10 x Propane Tank Gasket
5 x Gas Tank Cylinder Connector Hand Wheel</t>
  </si>
  <si>
    <t>B078KY6X3M 手轮
B09HCRL8PK 垫圈组合
B08HCLQ2JY 单品</t>
  </si>
  <si>
    <t>之前做过单品SZ020180010743RK 和SZ020180010507RK</t>
  </si>
  <si>
    <t>都是POL 的耗材配件，FBT有推荐，可以试试</t>
  </si>
  <si>
    <t>DG74B02T00</t>
  </si>
  <si>
    <t>长杆铜阀锌合金旋钮组件带5个喷嘴</t>
  </si>
  <si>
    <t>Long Stem Gas Stove Valve Orifice Pack Kit 0.7mm, 1.2mm, 2.0mm, 2.5mm, 3.2mm</t>
  </si>
  <si>
    <t>Long Stem Gas Stove Valve with Metal Alloy Knob and Orifice Pack Kit, 0.7mm, 1.2mm, 2.0mm, 2.5mm, 3.2mm</t>
  </si>
  <si>
    <t>Features:
1, The Gas Stove Valve is made of Zinc Alloy Knob and brass body, ensuring a long service life.
2, The gas valve comes with 0.315" diameter stem fits for the knob.
3, Include universal 5 kinds of orifice which help you easy change the flame if power not enough. The orifice includes 0.7mm( 0.0275"), 1.2mm(0.0472"), 2.0mm (0.0787"), 2.5mm(0.0984"), 3.2mm(0.126") can be used for lp gas and natural gas.
4, For High BTU Natural Range, you may need drill the orifice little bigger.
5, Max working Pressure is 1/2 PSI. 
6, The Knob Diameter is about 2.75", the total length of valve stem is about3.94inch.
7, Replace for Robertshaw 4626-001 Robertshaw 4626-001 Gas Range Stove Top Burner Valve 1/8" pipe inlet with needle valve and orifice hood for L.P. or natural gas applications.
8, Replaces Manufacturer Number(BUT Need Drill the orifice bigger): Blodgett: Z1178202 Garland: G4447XX Garland: G4447-XX Garland: G4447-52F Garland: G4447-55F Garland: G4447-57F Garland: G4447-61F Garland: G4447-62F Garland: G4447-63F Garland: 1046296 Garland: G4447-44F Garland: G4447-47F Garland: G4447-47F Garland: G4447-50F Garland: G4447-51F Garland: 1046295 Montague: 4328-1 Montague: 4330-3 Montague: CB-5.
9, More Model: Montague: CR1 Montague: G-8 Montague: 2405-8 Montague: 2406-6 Montague: 2408-2 Montague: 2408-6 Montague: 25549-1 Montague: 01001-4 Montague: 01001-4 Montague: 01003-0 Montague: 04330-3 Montague: 1003-0 Montague: 1001-4 Star Manufacturing: 2V-Y8832 Star Manufacturing: Y7249 Star Manufacturing: Y8832 Star Manufacturing: Y8838 Star Manufacturing: 2V-Y7249.
Package list:
1 x Long Stem Gas Stove Valve
1 x Knob
5 x Orifice (0.7mm, 1.2mm, 2.0mm, 2.5mm, 3.2mm)</t>
  </si>
  <si>
    <t>B0D5V4N5BZ</t>
  </si>
  <si>
    <t>新品 60一箱</t>
  </si>
  <si>
    <t>DG74B02U00</t>
  </si>
  <si>
    <t>压电点火导线3根一套</t>
  </si>
  <si>
    <t>Ignitor Sparker Cable</t>
  </si>
  <si>
    <t>3pcs Piezo Ignition Wires Replacement for Atwood Wedgewood 3 Burners 17-22 inch Wide RV Stoves</t>
  </si>
  <si>
    <t>Features:
1, Fit for Atwood/Wedgewood RV range stoves.
2, To replace original 57553/57554 Piezo Ignition wires.
3, Ignition wire is with fiberglass shield for 17-22" wide stove (not for 23" wide stove).
4, Easy Ignition: Insert the round side with igniter piezo and other side connect the electrode sparker.
5, Total length: 90cm/35inch around.
Package list:
3 x Ignition wire</t>
  </si>
  <si>
    <t>B0D814H9X2 同款
B08DP756V5 可以参考一下， 功能是一样的</t>
  </si>
  <si>
    <t>线长90cm</t>
  </si>
  <si>
    <t>DG74B02V01</t>
  </si>
  <si>
    <t>2出RV炉灶按钮压电点火开关</t>
  </si>
  <si>
    <t>2 outlets Ignitor kit</t>
  </si>
  <si>
    <t>2 Outlet Rotary Piezo Igniter and Knob,Replacement for Select Ducane Gas Grill Models</t>
  </si>
  <si>
    <t>Features:
1, 2 pin Rotary igniter is for gas water heater gas grill and gas stove.
2, Rotary igniter cooperate with eletrode, carries high-voltage ignition through eletrode.
3, Instant output voltage:Min 16KV.
4, Spark gap:4-5mm.
5, Fits a variety of grills / BBQs, but is not universal.
6, Replaces parts 10342-242,Fits these 6 Broil King Models: 543-34, 543-44, 944-44, 543-37, 543-47, 944-47.
7, Compatible with Whirlpool 12001296 Range Igniter and Knob, Fits in the following Models:Magic Chef 85RW-3BK Range,Magic Chef 85RB-3BK Range,Magic Chef 85RA-3BK Range,Magic Chef 22RA-4KZ Range,Magic Chef 22RA-4KX Range, Magic Chef 22RA-4KVX Range,Magic Chef 22RA-4K-49 Range,Magic Chef 22RA-4K Range,Magic Chef 22RA-3BKZ Range,Magic Chef 22RW-4KZ Range,Magic Chef 22RW-4KX Range,Magic Chef 22RW-4K- 49 Range,Magic Chef 22RW-4K Range, Magic Chef 22RW-3BKZ Range,Magic Chef 22RW-3BK49 Range.
8, Fits in the following Models:Magic Chef 22RW-3BK Range, Magic Chef 22RS-4KZ Range,Magic Chef 22RS-4KX Range,Magic Chef 22RS-4KVX Range,Magic Chef 22RB-4KZ Range,Magic Chef 22RB-4KX Range,Magic Chef 22RB -4K Range,Magic Chef 22RB-3BKZ Range,Magic Chef 16RW-4KZ Range,Magic Chef 16RW-4K Range.
9, Fits in the following Models:Magic Chef 16RW-3BKZ Range,Magic Chef 16RW-3BK Range,Magic Chef 16RS-4K Range,Magic Chef 16RB- 4KZ Range,Magic Chef 16RA-4KZ Range,Magic Chef 16RA-4K Range,Magic Chef 16RA-3BKZ Range,Magic Chef 85RW-4K Cooktop,Magic Chef 85RS-4K Cooktop,Magic Chef 85RB-4K Cooktop,Magic Chef 85RA-4K Cooktop.
10, Fits Broil King 1992 and later models 5818-4, 5818-7, 958-74, 958-77, 96924, 96927, 96974, 96977, Imperial 20, Imperial 70, Regal 70, Signet 50; DCS 48.
11, Fits DCS 48 series, 48BQ, 48BQAR, 48BQR, 48DBQ, 48DBQAR, 48DBQR, 48EBQAR, 48EBQR; Ducane 1204, 1204S, 1204SHLPE, 1204SHNE, 1300, 1300SHLPE, 1300SHNE.
12, Fits Ducane 1305, 1305SHLPE, 1305SHNE, 1504, 1504S, 1504SHLPE, 1504SHNE, 1600, 1600SHLPE, 1600SHNE, 1605, 1605SHLPE, 1605SHNE, 4005, 4005LPE.
Package list:
1 x 2 Outlet Rotary Piezo Igniter with knob</t>
  </si>
  <si>
    <t>B0D7SCLJ3G</t>
  </si>
  <si>
    <t>新品</t>
  </si>
  <si>
    <t>DG74B02V02</t>
  </si>
  <si>
    <t>3出RV炉灶按钮压电点火开关</t>
  </si>
  <si>
    <t>3 outlets Ignitor kit</t>
  </si>
  <si>
    <t>3 Outlets Rotary Piezo Ignitor Spark Generator with Knob Compatible with Atwood Wedgewood Suburban 3 Burners RV Range Stoves</t>
  </si>
  <si>
    <t>Features:
1, 3 Outlet Rotary igniter is for gas water heater gas grill and gas stove.
2, Rotary igniter cooperate with eletrode, carries high-voltage ignition through eletrode.
3, Instant output voltage:Min 16KV.
4, Spark gap:4-5mm.
5, Fits a variety of grills / BBQs, but is not universal.
6, Fits Broil King.92 Models : 5848-4, 5848-7, 95894, 95897, 96944, 96947, 96994, 96997, Imperial 40, Imperial 90, Regal 90, Signet 80.
7, Fits Broil-Mate Models : 1929-4, 1929-7, 1940-4, 1940-7, 1949-4, 1949-7, 716-8.
8, Fits Centro Models : 3000RT, 85-1207-2, 30100, G30100.
9, Fits Ducane Models : 1205SHNE, 2004SHLPE, 2004SHNE, 2005SHLPE, 2005SHNE, 4005LPE, 4005SLPE, 5004, 5004S, 5004SHNE, 5005SHLPE, 5005SHNE.
10, Fits Dynasty Models : DBQ30F, DBQ30FL, DBQ30FN, DBQ30L, DBQ30N, DBQ42FL, DBQ42FN, DBQ42L, DBQ42N, DBQ54L, DBQ54N.
11, Fits Jenn Air Models : JBQ30FL, JBQ30FN, JBQ30L, JBQ30N, JBQ42FL, JBQ42FN, JBQ42L, JBQ42N, JBQ54L, JBQ54N, JLG7130ADS, VC75A.
12, Fits Maytag Models : DBQ30FL, DBQ30FN, DBQ30L, DBQ30N Maytag Part # 70001707.Fits Turbos Models : US4T.
13, Fits Vermont Castings Models : CF9030, CF9030LP, CF9500LP, VC100A, VC200A, VC400A, VC50A, VC75A, VCP753BP, VC2001AP.
Package list:
1 x 3 Outlet Rotary Piezo Ignitor with Knob</t>
  </si>
  <si>
    <t>B0D7S9YRVN 参考型号
B0D815HVD4</t>
  </si>
  <si>
    <t>注意2孔，3孔，4孔描述分开写</t>
  </si>
  <si>
    <t>DG74B02V03</t>
  </si>
  <si>
    <t>4出RV炉灶按钮压电点火开关</t>
  </si>
  <si>
    <t>4 outlets Ignitor kit</t>
  </si>
  <si>
    <t>4 Outlet Cooktop Range Rotary Piezo Igniter and Knob</t>
  </si>
  <si>
    <t>Features:
1, 4 Outlet Rotary igniter is for gas water heater gas grill and gas stove.
2, Rotary igniter cooperate with eletrode, carries high-voltage ignition through eletrode.
3, Instant output voltage:Min 16KV.
4, Spark gap:4-5mm.
5, Fits a variety of grills / BBQs, but is not universal.
6, Fits model numbers FSRE17 and FSRE21.
7, All Furrion 2-in-1 RV range ovens: FSRE17SABL, F1S17L02A-SS, F1S17L02A-BL, F1S17L03A-BL, FSRE21SABL, F1S21L02A-SS, F1S21L02A-BL, and F1S21L03A-BL.
8, Compatible with all Furrion 2-in-1 range ovens.
9, Replacment for Furrion Reference Number: C-FSRE21SA-020.
Package list:
1 x 4 Output Rotary Spark Generator with knob</t>
  </si>
  <si>
    <t>B0D7SBV8TR
B0D813KR94</t>
  </si>
  <si>
    <t>DG74B02W00</t>
  </si>
  <si>
    <t>6出按压点火开关</t>
  </si>
  <si>
    <t>6 Outlets AA Battery Push Button Ignitor</t>
  </si>
  <si>
    <t>6 Outlet AA Battery Push Button Gas Grill Ignitor Spark Generator Universal Replacement for Brinkmann, Charbroil, Grill Chef, Kenmore, Master Chef and Others</t>
  </si>
  <si>
    <t>Features:
1, 6 outlet chrome-plated button cover spark generator.
2, Input Voltage: DC-1.5V AA battery (Battery not included).
3, Need to unscrew the button cover to install 1.5 volts AA Battery by yourself.
4, Diameter mounting hole size:7/8 inch (22mm).
5, Has a high ignition rate and can discharge continuously.
6, Easy press the knob, the pulse igniter starts to ignite; loosen the knob, the pulse stops ignition.
7, Note: In order for the igniter switch to work properly, please make sure battery is correctly installed.
Package list:
1 x 6 Outlet Gas Grill Ignitor</t>
  </si>
  <si>
    <t>B08FB5GR8L
B0CMQ15NQL</t>
  </si>
  <si>
    <t>DG74B02X00</t>
  </si>
  <si>
    <t>20inch铜管带2065643阀门</t>
  </si>
  <si>
    <t>Pilot Tube with 2065643 Pilot Valve</t>
  </si>
  <si>
    <t>Pilot Tube 3/16" OD X 20" Copper Pipe Bendable Range Oven Pilot Burner with 2065643 Pilot Valve</t>
  </si>
  <si>
    <t>Features:
1, Replacement for rang A29300 valve pilot elbow adjustable part 1/8"-27 NPT x 3/16"CC.
2, Max operation pressure 65Mbar or 1/2 Psi.
3, Heavy forged brass construction with a sturdy main body to ensure long time use.
4, 3/16" OD Copper pipes can bend according to the path.
5, Length of the tube: about 20inch.
6, Place the pilot tube in the desired location and mark it with a pencil or marker. Unnecessary length copper can be cut off.
7, The pilot tube is responsible for delivering the correct amount of gas to the pilot burner, which in turn ignites the main burner.
8, The pilot tube also helps to ensure that the oven operates safely and efficiently.
9, This part is a pilot tube for Vulcan Hart ovens and is used to replace a worn or damaged pilot tube. It can help to fix symptoms such as the oven not heating up properly, or the pilot light not staying lit.
10, Compatible with Tri Star Manufacturing 2065643 Pilot Adjusting Valve. Vulcan 00-719193 Pilot Valve. Cooking Performance Group 3511068509 Pilot Valve 1/8" MPT X 3/16" CCT 90 DEG AMERICAN RANGE.
Package list:
1 x Pilot Tube with valve</t>
  </si>
  <si>
    <t>B0C53CN26B</t>
  </si>
  <si>
    <t>DG74B02Y00</t>
  </si>
  <si>
    <t>2065641阀门20"双铜管</t>
  </si>
  <si>
    <t>Pilot Tube with 2065641 Pilot Valve</t>
  </si>
  <si>
    <t>Pilot Tube 3/16" O.D X 20" Copper Pipe Bendable Range Oven Pilot Burner with 2065641 Pilot Valve</t>
  </si>
  <si>
    <t>Features:
1, Material: Heavy forged brass construction with a sturdy main body.
2, Max operation pressure 65Mbar or 1/2 Psi.
3, 3/16" OD Copper pipes can bend according to the path.
4, Length of the tube: about 20inch.
5, Replacement for rang A29301 double pilot gas valve adjustable part 1/8"-27 NPT x 3/16"CC.
6, Compatible with 2065641 Pilot Valve. 521061- Double Pilot Valve. 52-1095 Dual Pilot Adjustment Valve. Cooking Performance Group 3511068508 Pilot Valve for HP212, HP424 and HP636 Countertop Ranges/Hot Plates.
7, For Bakers Pride char-broiler model series CH,GG,SGBR, XX,50 series;Rankin-Delux char broiler models TB-825,TB-836;U.S.Range Char-glo series broiler models BBQ,C-HDS-A-24,36,48,RBA,RG-HDS-A series;Vulcan Hart ovens and ranges model series 7800,SG7800;Vulcan Hart ovens and ranges model series 77,SG7; Wolf broilers and cheese melters models FSHB.HBSS,SCB,CMSS Wolf griddles models Hi Boy TG, Husky HG, IRG,MTG, Pro TG.For Wolf ovens and ranges Challenger model seriesCH, CHSS, KCH, KCHSS.
8, Compatible with American Range A29236 Pilot Tube and Tip Assembly, Griddle, AR Series.
Package list:
1 x adjustable double PILOT VALVE 1/8 "NPT Inlet
2 x 3/16" OD pilot tube with Tip assembly</t>
  </si>
  <si>
    <t>B0C53CBZMT</t>
  </si>
  <si>
    <t>DG74B02Z00</t>
  </si>
  <si>
    <t>002003F先导阀引火组件</t>
  </si>
  <si>
    <t>002003F Pilot Valve System Burner Ignitors Assembly</t>
  </si>
  <si>
    <t>002003F Pilot Natural/Propane Lid Replacement for Raypak IID Pilot Assembly 002003F Compatible with Raypak Pilot Pool &amp; Spa Heaters 106A 206A 266A 336A 405B 406A R403 RP2100 R156A</t>
  </si>
  <si>
    <t>Features:
1, Made of stainless steel and heat-resistant plastic, durable, with a long service life, and subjected to 100% quality testing, the performance is stable.
2, Perfect replacement for Raypak 002003F natural or propane pool and spa heaters, ensuring that your heating system is safe for you and your family to use.
3, Inlet 1/4'' compression fitting, B type mounting bracket, F Tip, 0.18mm orifice natural gas nozzle, pilot assembly right hand.
4, Compatible with raypack pool &amp; spa R185, R185A, R185B, R265, R265A, R265B, R335, R335A, R335B, R405, R405A, R405B, RP2100 053A, 053B, 055A, 055B, 105A, 105B, 105B, 106A, 151, 153, 155A, 155B/C, 156A, 181, 183, 183A, 185B/C 206A, 261, 263, 263A, 265B/C, 266A, 331, 333, 333A, 335A, 335B/C, 336A, 401, 403, 403A, 405A, 405B, 405B/C, 406A, 268, 408.
5, Replacement Part Numbers: Burner ignitors for natural gas furnace replace J38R04578-001, J38R04578-001RC, 4365864A, Q3451U1000, 1011483, etc.
6, Replace Model: Fit for 3E366, 3E367, 3E368, 3E406, 3E4404, 3E468, 4E454, 4E455, 4E456, 9E796, S8600F, S8600H, S8600M, S8610F, S8610H, S8610M, S8610U, S8660D, 8660E, S8670D, S8670E, QVEF030, QVEF045, QVEF060, QVEF075, QVF030, QVF045, QVF060, QVF075 intermittent pilot system.
7, Pre-installed natural gas nozzle, come with spare LP nozzle.
Package list:
1 x 002003F Pilot Valve System Burner Ignitors Assembly
1 x spare LP nozzle</t>
  </si>
  <si>
    <t>B0C76S4LZR</t>
  </si>
  <si>
    <t>偏冬季产品 可尝试
出厂配置的是天然气喷嘴， 外置一个液化气喷嘴</t>
  </si>
  <si>
    <t>100个一箱</t>
  </si>
  <si>
    <t>DG74B03000</t>
  </si>
  <si>
    <t>4021-732天然气点火组件</t>
  </si>
  <si>
    <t>4021-732 Pilot Assembly Natural Gas with LP orifice</t>
  </si>
  <si>
    <t>4021-732 Pilot Assembly NG for Heatilator GNDC33 GNDC36 Heat-N-Glo and Quadrafire Fireplaces Parts Heatilator and Heatnglo Natural Gas Pilot Assembly 25660 with Thermocouple Thermopile</t>
  </si>
  <si>
    <t>Features:
1, Note: The 4021-732 pilot assembly used for natural gas ONLY at factory setting, For standing pilot units only, does not work with SIT valve.But we include spare LP nozzle in the package.
2,  Made of stainless steel,brass and heat-resistant plastic, durable, with a long service life.
3, It comes with a thermopile, thermocouple, pilot tubing, and sparker electrode. Also included is a bracket that secures the assembly next to the burner.
4, Replaces Heatilator Part Numbers: 4021-732, 25660, SRV4021-732, 25174, SRV25174. Heat-N-Glo: 25660, SRV4021-732, 25174, SRV25174. Quadrafire: 4021-732, 25174, SRV25174.
5, Fits Heatilator Fireplace Models: CD4236R &amp; CD4236LR, CD4842R &amp; CD4842LR, CGC150 &amp; CGC150L, G141 &amp; G141L, G270M &amp; G270LM, GB4336 &amp; GB4336L, GB4942 &amp; GB4942L, GBCL36, GBCR36, GBFL3, GBiS36 &amp; GBIS36L, GCDC42 &amp; GCDC42L, GCDC60 &amp; GCDC60F, GCDC80 &amp; GCDC80L, GDCH36 &amp; GDCH36L, GDCH60 &amp; GDCH60L, GDCH60V &amp; GDCH60LV, GDCL36 &amp; GDCL36L, GNDH33 &amp; GNDH33L, GNDH36 &amp; GNDH36L, GNDR30 &amp; GNDR30L, GNDR33 &amp; GNDR33L, GNDR36 &amp; GNDR36L, GNRC33 &amp; GNRC33L, GNRC36 &amp; GNRC36L - P.
6, Fits Heat-N-Glo Fireplace Models: R-CAST.
7, Fits Quadrafire Fireplace Models: DV750 (POST SN 3196), DV425, DV425L, SAPPHIRE 50 (DV450), DV-750, DV-450, DV-425, DV400S, DV-400, DV400, DV400L, Twilight II-B, DV750 (PRE SN 3096).
Package list:
1 x 4021-732 Pilot Assembly
1 x spare LP nozzle</t>
  </si>
  <si>
    <t>B0CG1KQP87</t>
  </si>
  <si>
    <t>偏冬季产品 可尝试
出厂配置的是天然气喷嘴， 较竞品多配一个外置液化气喷嘴</t>
  </si>
  <si>
    <t>供应商磨具新品，竞品只有一个定价过低，建议适中定价， 前期别过低价格销售</t>
  </si>
  <si>
    <t>拍摄需求</t>
  </si>
  <si>
    <r>
      <rPr>
        <sz val="8"/>
        <color rgb="FF000000"/>
        <rFont val="等线"/>
        <charset val="134"/>
        <scheme val="minor"/>
      </rPr>
      <t>1、整体拍摄，多角度拍摄，需要3张立体感图片以及多张各个面的平面图</t>
    </r>
    <r>
      <rPr>
        <sz val="8"/>
        <color rgb="FF000000"/>
        <rFont val="等线"/>
        <charset val="134"/>
      </rPr>
      <t xml:space="preserve">
2、细节拍摄</t>
    </r>
    <r>
      <rPr>
        <sz val="8"/>
        <color rgb="FF000000"/>
        <rFont val="等线"/>
        <charset val="134"/>
        <scheme val="minor"/>
      </rPr>
      <t xml:space="preserve">
3、拆卸安装示意图。</t>
    </r>
    <r>
      <rPr>
        <sz val="8"/>
        <color rgb="FF000000"/>
        <rFont val="等线"/>
        <charset val="134"/>
      </rPr>
      <t xml:space="preserve">
</t>
    </r>
  </si>
  <si>
    <t>1.整体拍摄线缆要整理丝滑流畅；整体拍摄不同角度3张左右。
2.拍摄顶部细节，不同角度拍摄3-5张。
3.拍摄各线缆细节，包括线缆本身，端口细节。每根线缆及端口拍摄3-5张，3根一共9-15张</t>
  </si>
  <si>
    <t>1、多角度拍摄
2、拍摄产品细节，产品上面的参数拍摄清楚</t>
  </si>
  <si>
    <r>
      <rPr>
        <sz val="8"/>
        <color rgb="FF000000"/>
        <rFont val="等线"/>
        <charset val="134"/>
        <scheme val="minor"/>
      </rPr>
      <t>1、整体拍摄，多角度拍摄，需要3张立体感图片以及多张各个面的平面图</t>
    </r>
    <r>
      <rPr>
        <sz val="8"/>
        <color rgb="FF000000"/>
        <rFont val="等线"/>
        <charset val="134"/>
      </rPr>
      <t xml:space="preserve">
2、细节拍摄
3、拆开拍摄（包括安装角度对准-I列）</t>
    </r>
  </si>
  <si>
    <t>1、整体多角度拍摄
2、管子细节拍摄、包括管子头部螺纹、管子安装角度、表盘细节
3、螺丝单独拍，组合拍</t>
  </si>
  <si>
    <t>1、整体多角度拍摄
2、旋钮与把手安装在一起拍摄
3、旋钮、把手单个产品多角度细节拍摄</t>
  </si>
  <si>
    <t>头尾细节</t>
  </si>
  <si>
    <t>1.所有配件组装好之后整体拍摄，多角度拍摄，需要3张立体感图片以及多张各个面的平面图
2.拆卸配件，各配件单独拍摄，每个配件多角度拍摄，细节拍摄，
3.各链接端口细节着重拍摄</t>
  </si>
  <si>
    <t>同上</t>
  </si>
  <si>
    <t>1、整体产品多角度拍摄
2、各个部分拆开单独拍摄，拍摄产品细节
3、配件组合拍摄·</t>
  </si>
  <si>
    <t>1、整体多角度拍摄
2、细节拍摄，拍摄管子头部细节、管子材质、配件螺纹细节
3、配件组合拍摄·</t>
  </si>
  <si>
    <t>1、多角度拍摄
2、拍摄产品细节</t>
  </si>
  <si>
    <t>1、整体多角度拍摄
2、拍摄产品细节、传感器头部细节、线束头部细节</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</si>
</sst>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_ "/>
    <numFmt numFmtId="179" formatCode="0_ "/>
  </numFmts>
  <fonts count="33">
    <font>
      <sz val="12"/>
      <color theme="1"/>
      <name val="等线"/>
      <charset val="134"/>
      <scheme val="minor"/>
    </font>
    <font>
      <b/>
      <sz val="12"/>
      <color rgb="FF000000"/>
      <name val="宋体"/>
      <charset val="134"/>
    </font>
    <font>
      <sz val="12"/>
      <color rgb="FF000000"/>
      <name val="宋体"/>
      <charset val="134"/>
    </font>
    <font>
      <sz val="11"/>
      <color rgb="FF000000"/>
      <name val="宋体"/>
      <charset val="134"/>
    </font>
    <font>
      <sz val="8"/>
      <color rgb="FF000000"/>
      <name val="等线"/>
      <charset val="134"/>
      <scheme val="minor"/>
    </font>
    <font>
      <sz val="12"/>
      <color theme="1"/>
      <name val="等线"/>
      <charset val="134"/>
    </font>
    <font>
      <sz val="8"/>
      <color theme="1"/>
      <name val="等线"/>
      <charset val="134"/>
      <scheme val="minor"/>
    </font>
    <font>
      <sz val="12"/>
      <color rgb="FF000000"/>
      <name val="等线"/>
      <charset val="134"/>
    </font>
    <font>
      <sz val="11"/>
      <name val="宋体"/>
      <charset val="134"/>
    </font>
    <font>
      <sz val="12"/>
      <color rgb="FF000000"/>
      <name val="Calibri"/>
      <charset val="134"/>
    </font>
    <font>
      <sz val="12"/>
      <color theme="1"/>
      <name val="Calibri"/>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8"/>
      <color rgb="FF000000"/>
      <name val="等线"/>
      <charset val="134"/>
    </font>
    <font>
      <b/>
      <sz val="11"/>
      <color rgb="FF000000"/>
      <name val="宋体"/>
      <charset val="134"/>
    </font>
  </fonts>
  <fills count="36">
    <fill>
      <patternFill patternType="none"/>
    </fill>
    <fill>
      <patternFill patternType="gray125"/>
    </fill>
    <fill>
      <patternFill patternType="solid">
        <fgColor rgb="FFFFFF00"/>
        <bgColor indexed="64"/>
      </patternFill>
    </fill>
    <fill>
      <patternFill patternType="solid">
        <fgColor rgb="FFF9DBDE"/>
        <bgColor indexed="64"/>
      </patternFill>
    </fill>
    <fill>
      <patternFill patternType="solid">
        <fgColor rgb="FFE3F1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5"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6" borderId="8" applyNumberFormat="0" applyAlignment="0" applyProtection="0">
      <alignment vertical="center"/>
    </xf>
    <xf numFmtId="0" fontId="21" fillId="7" borderId="9" applyNumberFormat="0" applyAlignment="0" applyProtection="0">
      <alignment vertical="center"/>
    </xf>
    <xf numFmtId="0" fontId="22" fillId="7" borderId="8" applyNumberFormat="0" applyAlignment="0" applyProtection="0">
      <alignment vertical="center"/>
    </xf>
    <xf numFmtId="0" fontId="23" fillId="8"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29" fillId="35" borderId="0" applyNumberFormat="0" applyBorder="0" applyAlignment="0" applyProtection="0">
      <alignment vertical="center"/>
    </xf>
  </cellStyleXfs>
  <cellXfs count="60">
    <xf numFmtId="0" fontId="0" fillId="0" borderId="0" xfId="0">
      <alignment vertical="center"/>
    </xf>
    <xf numFmtId="0" fontId="1" fillId="0" borderId="1" xfId="0" applyFont="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0" fontId="2" fillId="0" borderId="1" xfId="0" applyFont="1" applyBorder="1" applyAlignment="1" applyProtection="1">
      <alignment horizontal="center" vertical="center"/>
    </xf>
    <xf numFmtId="0" fontId="3" fillId="0" borderId="1" xfId="0" applyFont="1" applyBorder="1">
      <alignment vertical="center"/>
    </xf>
    <xf numFmtId="0" fontId="3" fillId="0" borderId="1" xfId="0" applyFont="1" applyBorder="1" applyAlignment="1">
      <alignment vertical="center" wrapText="1"/>
    </xf>
    <xf numFmtId="0" fontId="4" fillId="0" borderId="2" xfId="0" applyFont="1" applyBorder="1" applyAlignment="1" applyProtection="1">
      <alignment vertical="center" wrapText="1" shrinkToFit="1"/>
      <protection locked="0"/>
    </xf>
    <xf numFmtId="0" fontId="5" fillId="0" borderId="0" xfId="0" applyFont="1" applyFill="1" applyAlignment="1">
      <alignment vertical="center"/>
    </xf>
    <xf numFmtId="0" fontId="6" fillId="0" borderId="1" xfId="0" applyFont="1" applyBorder="1" applyAlignment="1" applyProtection="1">
      <alignment vertical="center" wrapText="1" shrinkToFit="1"/>
      <protection locked="0"/>
    </xf>
    <xf numFmtId="0" fontId="0" fillId="0" borderId="1" xfId="0" applyBorder="1" applyProtection="1">
      <alignment vertical="center"/>
    </xf>
    <xf numFmtId="0" fontId="7" fillId="0" borderId="0" xfId="0" applyFont="1" applyFill="1" applyAlignment="1">
      <alignment horizontal="left" vertical="top" wrapText="1"/>
    </xf>
    <xf numFmtId="0" fontId="5" fillId="0" borderId="0" xfId="0" applyFont="1">
      <alignment vertical="center"/>
    </xf>
    <xf numFmtId="0" fontId="0" fillId="0" borderId="1" xfId="0" applyBorder="1" applyProtection="1">
      <alignment vertical="center"/>
      <protection locked="0"/>
    </xf>
    <xf numFmtId="0" fontId="5" fillId="0" borderId="0" xfId="0" applyFont="1" applyAlignment="1">
      <alignment horizontal="left" vertical="top" wrapText="1"/>
    </xf>
    <xf numFmtId="0" fontId="5" fillId="0" borderId="0" xfId="0" applyFont="1" applyAlignment="1">
      <alignment horizontal="left" vertical="top"/>
    </xf>
    <xf numFmtId="0" fontId="7" fillId="0" borderId="0" xfId="0" applyFont="1" applyFill="1" applyAlignment="1">
      <alignment horizontal="left" vertical="top"/>
    </xf>
    <xf numFmtId="0" fontId="5" fillId="0" borderId="0" xfId="0" applyFont="1" applyFill="1" applyAlignment="1">
      <alignment horizontal="left" vertical="top" wrapText="1"/>
    </xf>
    <xf numFmtId="0" fontId="7" fillId="0" borderId="0" xfId="0" applyFont="1" applyProtection="1">
      <alignment vertical="center"/>
    </xf>
    <xf numFmtId="0" fontId="7" fillId="0" borderId="0" xfId="0" applyFont="1" applyFill="1" applyAlignment="1">
      <alignment vertical="center"/>
    </xf>
    <xf numFmtId="0" fontId="1" fillId="0" borderId="3" xfId="0" applyFont="1" applyBorder="1" applyAlignment="1" applyProtection="1">
      <alignment horizontal="center" vertical="center"/>
    </xf>
    <xf numFmtId="0" fontId="2" fillId="0" borderId="0" xfId="0" applyFont="1" applyProtection="1">
      <alignment vertical="center"/>
    </xf>
    <xf numFmtId="0" fontId="2" fillId="0" borderId="0" xfId="0" applyFont="1" applyBorder="1" applyProtection="1">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0" fontId="0" fillId="0" borderId="0" xfId="0" applyAlignment="1">
      <alignment horizontal="center" vertical="center"/>
    </xf>
    <xf numFmtId="0" fontId="1" fillId="0" borderId="1" xfId="0" applyFont="1" applyBorder="1" applyAlignment="1" applyProtection="1">
      <alignment horizontal="left" vertical="center" wrapText="1"/>
    </xf>
    <xf numFmtId="0" fontId="3" fillId="0" borderId="1" xfId="0" applyFont="1" applyBorder="1" applyAlignment="1">
      <alignment horizontal="center" vertical="center"/>
    </xf>
    <xf numFmtId="0" fontId="2" fillId="0" borderId="1" xfId="0" applyFont="1" applyBorder="1" applyAlignment="1" applyProtection="1">
      <alignment vertical="center" wrapText="1"/>
    </xf>
    <xf numFmtId="0" fontId="3" fillId="0" borderId="1" xfId="0" applyFont="1" applyFill="1" applyBorder="1" applyAlignment="1">
      <alignment horizontal="left" vertical="top" wrapText="1"/>
    </xf>
    <xf numFmtId="176" fontId="1" fillId="0" borderId="1" xfId="0" applyNumberFormat="1" applyFont="1" applyBorder="1" applyAlignment="1" applyProtection="1">
      <alignment horizontal="center" vertical="center" wrapText="1"/>
    </xf>
    <xf numFmtId="9" fontId="1" fillId="0" borderId="1" xfId="0" applyNumberFormat="1" applyFont="1" applyBorder="1" applyAlignment="1" applyProtection="1">
      <alignment horizontal="center" vertical="center" wrapText="1"/>
    </xf>
    <xf numFmtId="10" fontId="1" fillId="2" borderId="1" xfId="0" applyNumberFormat="1"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177" fontId="3" fillId="0" borderId="1" xfId="0" applyNumberFormat="1" applyFont="1" applyBorder="1" applyAlignment="1" applyProtection="1">
      <alignment horizontal="center" vertical="center"/>
    </xf>
    <xf numFmtId="178" fontId="3" fillId="3" borderId="1" xfId="0" applyNumberFormat="1" applyFont="1" applyFill="1" applyBorder="1" applyAlignment="1" applyProtection="1">
      <alignment horizontal="center" vertical="center"/>
    </xf>
    <xf numFmtId="9" fontId="3" fillId="4" borderId="1" xfId="0" applyNumberFormat="1" applyFont="1" applyFill="1" applyBorder="1" applyAlignment="1" applyProtection="1">
      <alignment horizontal="center" vertical="center"/>
    </xf>
    <xf numFmtId="7" fontId="3" fillId="0" borderId="1" xfId="0" applyNumberFormat="1" applyFont="1" applyBorder="1" applyAlignment="1" applyProtection="1">
      <alignment horizontal="center" vertical="center"/>
    </xf>
    <xf numFmtId="179" fontId="3" fillId="0" borderId="1" xfId="0" applyNumberFormat="1" applyFont="1" applyBorder="1" applyAlignment="1" applyProtection="1">
      <alignment horizontal="center" vertical="center"/>
    </xf>
    <xf numFmtId="0" fontId="3" fillId="0" borderId="1" xfId="0" applyFont="1" applyFill="1" applyBorder="1" applyAlignment="1">
      <alignment vertical="center" wrapText="1"/>
    </xf>
    <xf numFmtId="0" fontId="8" fillId="0" borderId="1" xfId="0" applyFont="1" applyFill="1" applyBorder="1" applyAlignment="1">
      <alignment vertical="center" wrapText="1"/>
    </xf>
    <xf numFmtId="7" fontId="8" fillId="0" borderId="1" xfId="0" applyNumberFormat="1" applyFont="1" applyFill="1" applyBorder="1" applyAlignment="1" applyProtection="1">
      <alignment horizontal="center" vertical="center"/>
    </xf>
    <xf numFmtId="0" fontId="3" fillId="0" borderId="1" xfId="0" applyFont="1" applyBorder="1" applyAlignment="1" applyProtection="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2" borderId="1" xfId="0" applyFont="1" applyFill="1" applyBorder="1" applyAlignment="1" applyProtection="1">
      <alignment horizontal="center" vertical="center"/>
    </xf>
    <xf numFmtId="176" fontId="1" fillId="0" borderId="1" xfId="0" applyNumberFormat="1" applyFont="1" applyBorder="1" applyAlignment="1" applyProtection="1">
      <alignment horizontal="center" vertical="center"/>
    </xf>
    <xf numFmtId="0" fontId="1" fillId="0" borderId="1" xfId="0" applyFont="1" applyBorder="1" applyAlignment="1" applyProtection="1">
      <alignment horizontal="center" vertical="center"/>
    </xf>
    <xf numFmtId="0" fontId="1" fillId="0" borderId="4" xfId="0" applyFont="1" applyBorder="1" applyAlignment="1" applyProtection="1">
      <alignment horizontal="center" vertical="center"/>
    </xf>
    <xf numFmtId="0" fontId="9" fillId="0" borderId="1" xfId="0" applyFont="1" applyBorder="1" applyAlignment="1">
      <alignment horizontal="center" vertical="center"/>
    </xf>
    <xf numFmtId="178" fontId="9" fillId="0" borderId="1" xfId="0" applyNumberFormat="1" applyFont="1" applyBorder="1" applyAlignment="1" applyProtection="1">
      <alignment horizontal="center" vertical="center"/>
    </xf>
    <xf numFmtId="0" fontId="9" fillId="0" borderId="0" xfId="0" applyFont="1" applyAlignment="1" applyProtection="1">
      <alignment horizontal="center" vertical="center"/>
    </xf>
    <xf numFmtId="0" fontId="9" fillId="0" borderId="1" xfId="0" applyFont="1" applyBorder="1" applyAlignment="1" applyProtection="1">
      <alignment horizontal="center" vertical="center"/>
    </xf>
    <xf numFmtId="0" fontId="2" fillId="0" borderId="1" xfId="0" applyFont="1" applyBorder="1" applyProtection="1">
      <alignment vertical="center"/>
    </xf>
    <xf numFmtId="0" fontId="10" fillId="0" borderId="1" xfId="0" applyFont="1" applyBorder="1" applyAlignment="1">
      <alignment horizontal="center" vertical="center"/>
    </xf>
    <xf numFmtId="0" fontId="0" fillId="0" borderId="1" xfId="0" applyBorder="1">
      <alignment vertical="center"/>
    </xf>
    <xf numFmtId="0" fontId="10" fillId="0" borderId="1" xfId="0" applyFont="1" applyFill="1" applyBorder="1" applyAlignment="1">
      <alignment horizontal="center" vertical="center"/>
    </xf>
    <xf numFmtId="0" fontId="3" fillId="0" borderId="1" xfId="0" applyFont="1" applyBorder="1" applyAlignment="1" applyProtection="1">
      <alignment horizontal="center" vertical="center"/>
    </xf>
    <xf numFmtId="0" fontId="0" fillId="0" borderId="1" xfId="0" applyBorder="1" applyAlignment="1">
      <alignment horizontal="center" vertical="center"/>
    </xf>
    <xf numFmtId="0" fontId="0"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9" Type="http://schemas.openxmlformats.org/officeDocument/2006/relationships/image" Target="media/image52.png"/><Relationship Id="rId8" Type="http://schemas.openxmlformats.org/officeDocument/2006/relationships/image" Target="media/image51.png"/><Relationship Id="rId7" Type="http://schemas.openxmlformats.org/officeDocument/2006/relationships/image" Target="media/image50.png"/><Relationship Id="rId6" Type="http://schemas.openxmlformats.org/officeDocument/2006/relationships/image" Target="media/image49.png"/><Relationship Id="rId57" Type="http://schemas.openxmlformats.org/officeDocument/2006/relationships/image" Target="media/image98.png"/><Relationship Id="rId56" Type="http://schemas.openxmlformats.org/officeDocument/2006/relationships/image" Target="media/image97.png"/><Relationship Id="rId55" Type="http://schemas.openxmlformats.org/officeDocument/2006/relationships/image" Target="media/image96.png"/><Relationship Id="rId54" Type="http://schemas.openxmlformats.org/officeDocument/2006/relationships/image" Target="media/image95.png"/><Relationship Id="rId53" Type="http://schemas.openxmlformats.org/officeDocument/2006/relationships/image" Target="media/image94.png"/><Relationship Id="rId52" Type="http://schemas.openxmlformats.org/officeDocument/2006/relationships/image" Target="media/image93.png"/><Relationship Id="rId51" Type="http://schemas.openxmlformats.org/officeDocument/2006/relationships/image" Target="media/image92.png"/><Relationship Id="rId50" Type="http://schemas.openxmlformats.org/officeDocument/2006/relationships/image" Target="media/image91.png"/><Relationship Id="rId5" Type="http://schemas.openxmlformats.org/officeDocument/2006/relationships/image" Target="media/image48.png"/><Relationship Id="rId49" Type="http://schemas.openxmlformats.org/officeDocument/2006/relationships/image" Target="media/image90.png"/><Relationship Id="rId48" Type="http://schemas.openxmlformats.org/officeDocument/2006/relationships/image" Target="media/image89.png"/><Relationship Id="rId47" Type="http://schemas.openxmlformats.org/officeDocument/2006/relationships/image" Target="media/image88.png"/><Relationship Id="rId46" Type="http://schemas.openxmlformats.org/officeDocument/2006/relationships/image" Target="media/image87.png"/><Relationship Id="rId45" Type="http://schemas.openxmlformats.org/officeDocument/2006/relationships/image" Target="media/image86.png"/><Relationship Id="rId44" Type="http://schemas.openxmlformats.org/officeDocument/2006/relationships/image" Target="media/image85.png"/><Relationship Id="rId43" Type="http://schemas.openxmlformats.org/officeDocument/2006/relationships/image" Target="media/image84.png"/><Relationship Id="rId42" Type="http://schemas.openxmlformats.org/officeDocument/2006/relationships/image" Target="media/image83.png"/><Relationship Id="rId41" Type="http://schemas.openxmlformats.org/officeDocument/2006/relationships/image" Target="media/image82.jpeg"/><Relationship Id="rId40" Type="http://schemas.openxmlformats.org/officeDocument/2006/relationships/image" Target="media/image81.jpeg"/><Relationship Id="rId4" Type="http://schemas.openxmlformats.org/officeDocument/2006/relationships/image" Target="media/image47.png"/><Relationship Id="rId39" Type="http://schemas.openxmlformats.org/officeDocument/2006/relationships/image" Target="media/image80.jpeg"/><Relationship Id="rId38" Type="http://schemas.openxmlformats.org/officeDocument/2006/relationships/image" Target="media/image79.jpeg"/><Relationship Id="rId37" Type="http://schemas.openxmlformats.org/officeDocument/2006/relationships/image" Target="media/image78.jpeg"/><Relationship Id="rId36" Type="http://schemas.openxmlformats.org/officeDocument/2006/relationships/image" Target="media/image77.jpeg"/><Relationship Id="rId35" Type="http://schemas.openxmlformats.org/officeDocument/2006/relationships/image" Target="media/image76.jpeg"/><Relationship Id="rId34" Type="http://schemas.openxmlformats.org/officeDocument/2006/relationships/image" Target="media/image75.jpeg"/><Relationship Id="rId33" Type="http://schemas.openxmlformats.org/officeDocument/2006/relationships/image" Target="media/image74.jpeg"/><Relationship Id="rId32" Type="http://schemas.openxmlformats.org/officeDocument/2006/relationships/image" Target="media/image73.jpeg"/><Relationship Id="rId31" Type="http://schemas.openxmlformats.org/officeDocument/2006/relationships/image" Target="media/image72.jpeg"/><Relationship Id="rId30" Type="http://schemas.openxmlformats.org/officeDocument/2006/relationships/image" Target="media/image71.png"/><Relationship Id="rId3" Type="http://schemas.openxmlformats.org/officeDocument/2006/relationships/image" Target="media/image46.png"/><Relationship Id="rId29" Type="http://schemas.openxmlformats.org/officeDocument/2006/relationships/image" Target="media/image70.png"/><Relationship Id="rId28" Type="http://schemas.openxmlformats.org/officeDocument/2006/relationships/image" Target="media/image69.png"/><Relationship Id="rId27" Type="http://schemas.openxmlformats.org/officeDocument/2006/relationships/image" Target="media/image68.png"/><Relationship Id="rId26" Type="http://schemas.openxmlformats.org/officeDocument/2006/relationships/image" Target="media/image67.png"/><Relationship Id="rId25" Type="http://schemas.openxmlformats.org/officeDocument/2006/relationships/image" Target="media/image66.jpeg"/><Relationship Id="rId24" Type="http://schemas.openxmlformats.org/officeDocument/2006/relationships/image" Target="media/image65.jpeg"/><Relationship Id="rId23" Type="http://schemas.openxmlformats.org/officeDocument/2006/relationships/image" Target="NULL" TargetMode="External"/><Relationship Id="rId22" Type="http://schemas.openxmlformats.org/officeDocument/2006/relationships/image" Target="media/image64.jpeg"/><Relationship Id="rId21" Type="http://schemas.openxmlformats.org/officeDocument/2006/relationships/image" Target="media/image63.png"/><Relationship Id="rId20" Type="http://schemas.openxmlformats.org/officeDocument/2006/relationships/image" Target="media/image62.png"/><Relationship Id="rId2" Type="http://schemas.openxmlformats.org/officeDocument/2006/relationships/image" Target="media/image45.png"/><Relationship Id="rId19" Type="http://schemas.openxmlformats.org/officeDocument/2006/relationships/image" Target="media/image61.png"/><Relationship Id="rId18" Type="http://schemas.openxmlformats.org/officeDocument/2006/relationships/image" Target="media/image60.png"/><Relationship Id="rId17" Type="http://schemas.openxmlformats.org/officeDocument/2006/relationships/image" Target="media/image59.png"/><Relationship Id="rId16" Type="http://schemas.openxmlformats.org/officeDocument/2006/relationships/image" Target="media/image58.png"/><Relationship Id="rId15" Type="http://schemas.openxmlformats.org/officeDocument/2006/relationships/image" Target="media/image25.png"/><Relationship Id="rId14" Type="http://schemas.openxmlformats.org/officeDocument/2006/relationships/image" Target="media/image57.png"/><Relationship Id="rId13" Type="http://schemas.openxmlformats.org/officeDocument/2006/relationships/image" Target="media/image56.png"/><Relationship Id="rId12" Type="http://schemas.openxmlformats.org/officeDocument/2006/relationships/image" Target="media/image55.png"/><Relationship Id="rId11" Type="http://schemas.openxmlformats.org/officeDocument/2006/relationships/image" Target="media/image54.png"/><Relationship Id="rId10" Type="http://schemas.openxmlformats.org/officeDocument/2006/relationships/image" Target="media/image53.png"/><Relationship Id="rId1" Type="http://schemas.openxmlformats.org/officeDocument/2006/relationships/image" Target="media/image44.png"/></Relationships>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www.wps.cn/officeDocument/2020/cellImage" Target="cellimag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9" Type="http://schemas.openxmlformats.org/officeDocument/2006/relationships/image" Target="../media/image13.png"/><Relationship Id="rId8" Type="http://schemas.openxmlformats.org/officeDocument/2006/relationships/image" Target="../media/image12.png"/><Relationship Id="rId7" Type="http://schemas.openxmlformats.org/officeDocument/2006/relationships/image" Target="../media/image11.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 Id="rId39" Type="http://schemas.openxmlformats.org/officeDocument/2006/relationships/image" Target="../media/image43.png"/><Relationship Id="rId38" Type="http://schemas.openxmlformats.org/officeDocument/2006/relationships/image" Target="../media/image42.png"/><Relationship Id="rId37" Type="http://schemas.openxmlformats.org/officeDocument/2006/relationships/image" Target="../media/image41.png"/><Relationship Id="rId36" Type="http://schemas.openxmlformats.org/officeDocument/2006/relationships/image" Target="../media/image40.png"/><Relationship Id="rId35" Type="http://schemas.openxmlformats.org/officeDocument/2006/relationships/image" Target="../media/image39.png"/><Relationship Id="rId34" Type="http://schemas.openxmlformats.org/officeDocument/2006/relationships/image" Target="../media/image38.png"/><Relationship Id="rId33" Type="http://schemas.openxmlformats.org/officeDocument/2006/relationships/image" Target="../media/image37.png"/><Relationship Id="rId32" Type="http://schemas.openxmlformats.org/officeDocument/2006/relationships/image" Target="../media/image36.png"/><Relationship Id="rId31" Type="http://schemas.openxmlformats.org/officeDocument/2006/relationships/image" Target="../media/image35.png"/><Relationship Id="rId30" Type="http://schemas.openxmlformats.org/officeDocument/2006/relationships/image" Target="../media/image34.png"/><Relationship Id="rId3" Type="http://schemas.openxmlformats.org/officeDocument/2006/relationships/image" Target="../media/image7.png"/><Relationship Id="rId29" Type="http://schemas.openxmlformats.org/officeDocument/2006/relationships/image" Target="../media/image33.png"/><Relationship Id="rId28" Type="http://schemas.openxmlformats.org/officeDocument/2006/relationships/image" Target="../media/image32.png"/><Relationship Id="rId27" Type="http://schemas.openxmlformats.org/officeDocument/2006/relationships/image" Target="../media/image31.png"/><Relationship Id="rId26" Type="http://schemas.openxmlformats.org/officeDocument/2006/relationships/image" Target="../media/image30.png"/><Relationship Id="rId25" Type="http://schemas.openxmlformats.org/officeDocument/2006/relationships/image" Target="../media/image29.png"/><Relationship Id="rId24" Type="http://schemas.openxmlformats.org/officeDocument/2006/relationships/image" Target="../media/image28.png"/><Relationship Id="rId23" Type="http://schemas.openxmlformats.org/officeDocument/2006/relationships/image" Target="../media/image27.png"/><Relationship Id="rId22" Type="http://schemas.openxmlformats.org/officeDocument/2006/relationships/image" Target="../media/image26.png"/><Relationship Id="rId21" Type="http://schemas.openxmlformats.org/officeDocument/2006/relationships/image" Target="../media/image25.png"/><Relationship Id="rId20" Type="http://schemas.openxmlformats.org/officeDocument/2006/relationships/image" Target="../media/image24.png"/><Relationship Id="rId2" Type="http://schemas.openxmlformats.org/officeDocument/2006/relationships/image" Target="../media/image6.png"/><Relationship Id="rId19" Type="http://schemas.openxmlformats.org/officeDocument/2006/relationships/image" Target="../media/image23.png"/><Relationship Id="rId18" Type="http://schemas.openxmlformats.org/officeDocument/2006/relationships/image" Target="../media/image22.png"/><Relationship Id="rId17" Type="http://schemas.openxmlformats.org/officeDocument/2006/relationships/image" Target="../media/image21.png"/><Relationship Id="rId16" Type="http://schemas.openxmlformats.org/officeDocument/2006/relationships/image" Target="../media/image20.png"/><Relationship Id="rId15" Type="http://schemas.openxmlformats.org/officeDocument/2006/relationships/image" Target="../media/image19.png"/><Relationship Id="rId14" Type="http://schemas.openxmlformats.org/officeDocument/2006/relationships/image" Target="../media/image18.png"/><Relationship Id="rId13" Type="http://schemas.openxmlformats.org/officeDocument/2006/relationships/image" Target="../media/image17.png"/><Relationship Id="rId12" Type="http://schemas.openxmlformats.org/officeDocument/2006/relationships/image" Target="../media/image16.png"/><Relationship Id="rId11" Type="http://schemas.openxmlformats.org/officeDocument/2006/relationships/image" Target="../media/image15.png"/><Relationship Id="rId10" Type="http://schemas.openxmlformats.org/officeDocument/2006/relationships/image" Target="../media/image14.png"/><Relationship Id="rId1" Type="http://schemas.openxmlformats.org/officeDocument/2006/relationships/image" Target="../media/image5.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81280</xdr:colOff>
      <xdr:row>3</xdr:row>
      <xdr:rowOff>195580</xdr:rowOff>
    </xdr:from>
    <xdr:to>
      <xdr:col>9</xdr:col>
      <xdr:colOff>1408430</xdr:colOff>
      <xdr:row>3</xdr:row>
      <xdr:rowOff>503555</xdr:rowOff>
    </xdr:to>
    <xdr:pic>
      <xdr:nvPicPr>
        <xdr:cNvPr id="4" name="图片 3"/>
        <xdr:cNvPicPr>
          <a:picLocks noChangeAspect="1"/>
        </xdr:cNvPicPr>
      </xdr:nvPicPr>
      <xdr:blipFill>
        <a:blip r:embed="rId1"/>
        <a:stretch>
          <a:fillRect/>
        </a:stretch>
      </xdr:blipFill>
      <xdr:spPr>
        <a:xfrm>
          <a:off x="18402300" y="4030980"/>
          <a:ext cx="1327150" cy="307975"/>
        </a:xfrm>
        <a:prstGeom prst="rect">
          <a:avLst/>
        </a:prstGeom>
        <a:noFill/>
        <a:ln w="9525">
          <a:noFill/>
        </a:ln>
      </xdr:spPr>
    </xdr:pic>
    <xdr:clientData/>
  </xdr:twoCellAnchor>
  <xdr:twoCellAnchor editAs="oneCell">
    <xdr:from>
      <xdr:col>22</xdr:col>
      <xdr:colOff>151765</xdr:colOff>
      <xdr:row>2</xdr:row>
      <xdr:rowOff>133985</xdr:rowOff>
    </xdr:from>
    <xdr:to>
      <xdr:col>22</xdr:col>
      <xdr:colOff>1097915</xdr:colOff>
      <xdr:row>2</xdr:row>
      <xdr:rowOff>1079500</xdr:rowOff>
    </xdr:to>
    <xdr:pic>
      <xdr:nvPicPr>
        <xdr:cNvPr id="2" name="图片 1"/>
        <xdr:cNvPicPr>
          <a:picLocks noChangeAspect="1"/>
        </xdr:cNvPicPr>
      </xdr:nvPicPr>
      <xdr:blipFill>
        <a:blip r:embed="rId2"/>
        <a:stretch>
          <a:fillRect/>
        </a:stretch>
      </xdr:blipFill>
      <xdr:spPr>
        <a:xfrm>
          <a:off x="30161865" y="2356485"/>
          <a:ext cx="946150" cy="945515"/>
        </a:xfrm>
        <a:prstGeom prst="rect">
          <a:avLst/>
        </a:prstGeom>
        <a:noFill/>
        <a:ln w="9525">
          <a:noFill/>
        </a:ln>
      </xdr:spPr>
    </xdr:pic>
    <xdr:clientData/>
  </xdr:twoCellAnchor>
  <xdr:twoCellAnchor editAs="oneCell">
    <xdr:from>
      <xdr:col>1</xdr:col>
      <xdr:colOff>200025</xdr:colOff>
      <xdr:row>18</xdr:row>
      <xdr:rowOff>65405</xdr:rowOff>
    </xdr:from>
    <xdr:to>
      <xdr:col>1</xdr:col>
      <xdr:colOff>1005840</xdr:colOff>
      <xdr:row>18</xdr:row>
      <xdr:rowOff>1015365</xdr:rowOff>
    </xdr:to>
    <xdr:pic>
      <xdr:nvPicPr>
        <xdr:cNvPr id="3" name="图片 2"/>
        <xdr:cNvPicPr>
          <a:picLocks noChangeAspect="1"/>
        </xdr:cNvPicPr>
      </xdr:nvPicPr>
      <xdr:blipFill>
        <a:blip r:embed="rId3"/>
        <a:stretch>
          <a:fillRect/>
        </a:stretch>
      </xdr:blipFill>
      <xdr:spPr>
        <a:xfrm>
          <a:off x="758825" y="28703905"/>
          <a:ext cx="805815" cy="949960"/>
        </a:xfrm>
        <a:prstGeom prst="rect">
          <a:avLst/>
        </a:prstGeom>
        <a:noFill/>
        <a:ln w="9525">
          <a:noFill/>
        </a:ln>
      </xdr:spPr>
    </xdr:pic>
    <xdr:clientData/>
  </xdr:twoCellAnchor>
  <xdr:twoCellAnchor editAs="oneCell">
    <xdr:from>
      <xdr:col>1</xdr:col>
      <xdr:colOff>101600</xdr:colOff>
      <xdr:row>19</xdr:row>
      <xdr:rowOff>109220</xdr:rowOff>
    </xdr:from>
    <xdr:to>
      <xdr:col>1</xdr:col>
      <xdr:colOff>1058545</xdr:colOff>
      <xdr:row>19</xdr:row>
      <xdr:rowOff>939165</xdr:rowOff>
    </xdr:to>
    <xdr:pic>
      <xdr:nvPicPr>
        <xdr:cNvPr id="5" name="图片 4"/>
        <xdr:cNvPicPr>
          <a:picLocks noChangeAspect="1"/>
        </xdr:cNvPicPr>
      </xdr:nvPicPr>
      <xdr:blipFill>
        <a:blip r:embed="rId4"/>
        <a:stretch>
          <a:fillRect/>
        </a:stretch>
      </xdr:blipFill>
      <xdr:spPr>
        <a:xfrm>
          <a:off x="660400" y="29776420"/>
          <a:ext cx="956945" cy="82994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64135</xdr:colOff>
      <xdr:row>8</xdr:row>
      <xdr:rowOff>283845</xdr:rowOff>
    </xdr:from>
    <xdr:to>
      <xdr:col>9</xdr:col>
      <xdr:colOff>997585</xdr:colOff>
      <xdr:row>8</xdr:row>
      <xdr:rowOff>1026795</xdr:rowOff>
    </xdr:to>
    <xdr:pic>
      <xdr:nvPicPr>
        <xdr:cNvPr id="13" name="图片 12"/>
        <xdr:cNvPicPr>
          <a:picLocks noChangeAspect="1"/>
        </xdr:cNvPicPr>
      </xdr:nvPicPr>
      <xdr:blipFill>
        <a:blip r:embed="rId1"/>
        <a:stretch>
          <a:fillRect/>
        </a:stretch>
      </xdr:blipFill>
      <xdr:spPr>
        <a:xfrm>
          <a:off x="11266170" y="6523990"/>
          <a:ext cx="933450" cy="742950"/>
        </a:xfrm>
        <a:prstGeom prst="rect">
          <a:avLst/>
        </a:prstGeom>
        <a:noFill/>
        <a:ln w="9525">
          <a:noFill/>
        </a:ln>
      </xdr:spPr>
    </xdr:pic>
    <xdr:clientData/>
  </xdr:twoCellAnchor>
  <xdr:twoCellAnchor editAs="oneCell">
    <xdr:from>
      <xdr:col>10</xdr:col>
      <xdr:colOff>100965</xdr:colOff>
      <xdr:row>8</xdr:row>
      <xdr:rowOff>254635</xdr:rowOff>
    </xdr:from>
    <xdr:to>
      <xdr:col>10</xdr:col>
      <xdr:colOff>1062990</xdr:colOff>
      <xdr:row>8</xdr:row>
      <xdr:rowOff>826135</xdr:rowOff>
    </xdr:to>
    <xdr:pic>
      <xdr:nvPicPr>
        <xdr:cNvPr id="14" name="图片 13"/>
        <xdr:cNvPicPr>
          <a:picLocks noChangeAspect="1"/>
        </xdr:cNvPicPr>
      </xdr:nvPicPr>
      <xdr:blipFill>
        <a:blip r:embed="rId2"/>
        <a:stretch>
          <a:fillRect/>
        </a:stretch>
      </xdr:blipFill>
      <xdr:spPr>
        <a:xfrm>
          <a:off x="12529185" y="6494780"/>
          <a:ext cx="962025" cy="571500"/>
        </a:xfrm>
        <a:prstGeom prst="rect">
          <a:avLst/>
        </a:prstGeom>
        <a:noFill/>
        <a:ln w="9525">
          <a:noFill/>
        </a:ln>
      </xdr:spPr>
    </xdr:pic>
    <xdr:clientData/>
  </xdr:twoCellAnchor>
  <xdr:twoCellAnchor editAs="oneCell">
    <xdr:from>
      <xdr:col>11</xdr:col>
      <xdr:colOff>66675</xdr:colOff>
      <xdr:row>8</xdr:row>
      <xdr:rowOff>334010</xdr:rowOff>
    </xdr:from>
    <xdr:to>
      <xdr:col>11</xdr:col>
      <xdr:colOff>981075</xdr:colOff>
      <xdr:row>8</xdr:row>
      <xdr:rowOff>867410</xdr:rowOff>
    </xdr:to>
    <xdr:pic>
      <xdr:nvPicPr>
        <xdr:cNvPr id="15" name="图片 14"/>
        <xdr:cNvPicPr>
          <a:picLocks noChangeAspect="1"/>
        </xdr:cNvPicPr>
      </xdr:nvPicPr>
      <xdr:blipFill>
        <a:blip r:embed="rId3"/>
        <a:stretch>
          <a:fillRect/>
        </a:stretch>
      </xdr:blipFill>
      <xdr:spPr>
        <a:xfrm>
          <a:off x="13825855" y="6574155"/>
          <a:ext cx="914400" cy="533400"/>
        </a:xfrm>
        <a:prstGeom prst="rect">
          <a:avLst/>
        </a:prstGeom>
        <a:noFill/>
        <a:ln w="9525">
          <a:noFill/>
        </a:ln>
      </xdr:spPr>
    </xdr:pic>
    <xdr:clientData/>
  </xdr:twoCellAnchor>
  <xdr:twoCellAnchor editAs="oneCell">
    <xdr:from>
      <xdr:col>12</xdr:col>
      <xdr:colOff>31750</xdr:colOff>
      <xdr:row>8</xdr:row>
      <xdr:rowOff>386715</xdr:rowOff>
    </xdr:from>
    <xdr:to>
      <xdr:col>12</xdr:col>
      <xdr:colOff>1022350</xdr:colOff>
      <xdr:row>8</xdr:row>
      <xdr:rowOff>929640</xdr:rowOff>
    </xdr:to>
    <xdr:pic>
      <xdr:nvPicPr>
        <xdr:cNvPr id="16" name="图片 15"/>
        <xdr:cNvPicPr>
          <a:picLocks noChangeAspect="1"/>
        </xdr:cNvPicPr>
      </xdr:nvPicPr>
      <xdr:blipFill>
        <a:blip r:embed="rId4"/>
        <a:stretch>
          <a:fillRect/>
        </a:stretch>
      </xdr:blipFill>
      <xdr:spPr>
        <a:xfrm>
          <a:off x="14891385" y="6626860"/>
          <a:ext cx="990600" cy="542925"/>
        </a:xfrm>
        <a:prstGeom prst="rect">
          <a:avLst/>
        </a:prstGeom>
        <a:noFill/>
        <a:ln w="9525">
          <a:noFill/>
        </a:ln>
      </xdr:spPr>
    </xdr:pic>
    <xdr:clientData/>
  </xdr:twoCellAnchor>
  <xdr:twoCellAnchor editAs="oneCell">
    <xdr:from>
      <xdr:col>13</xdr:col>
      <xdr:colOff>80645</xdr:colOff>
      <xdr:row>8</xdr:row>
      <xdr:rowOff>354965</xdr:rowOff>
    </xdr:from>
    <xdr:to>
      <xdr:col>13</xdr:col>
      <xdr:colOff>814070</xdr:colOff>
      <xdr:row>8</xdr:row>
      <xdr:rowOff>850265</xdr:rowOff>
    </xdr:to>
    <xdr:pic>
      <xdr:nvPicPr>
        <xdr:cNvPr id="17" name="图片 16"/>
        <xdr:cNvPicPr>
          <a:picLocks noChangeAspect="1"/>
        </xdr:cNvPicPr>
      </xdr:nvPicPr>
      <xdr:blipFill>
        <a:blip r:embed="rId5"/>
        <a:stretch>
          <a:fillRect/>
        </a:stretch>
      </xdr:blipFill>
      <xdr:spPr>
        <a:xfrm>
          <a:off x="16239490" y="6595110"/>
          <a:ext cx="733425" cy="495300"/>
        </a:xfrm>
        <a:prstGeom prst="rect">
          <a:avLst/>
        </a:prstGeom>
        <a:noFill/>
        <a:ln w="9525">
          <a:noFill/>
        </a:ln>
      </xdr:spPr>
    </xdr:pic>
    <xdr:clientData/>
  </xdr:twoCellAnchor>
  <xdr:twoCellAnchor editAs="oneCell">
    <xdr:from>
      <xdr:col>8</xdr:col>
      <xdr:colOff>106045</xdr:colOff>
      <xdr:row>8</xdr:row>
      <xdr:rowOff>186690</xdr:rowOff>
    </xdr:from>
    <xdr:to>
      <xdr:col>9</xdr:col>
      <xdr:colOff>113030</xdr:colOff>
      <xdr:row>8</xdr:row>
      <xdr:rowOff>1192530</xdr:rowOff>
    </xdr:to>
    <xdr:pic>
      <xdr:nvPicPr>
        <xdr:cNvPr id="19" name="图片 18"/>
        <xdr:cNvPicPr>
          <a:picLocks noChangeAspect="1"/>
        </xdr:cNvPicPr>
      </xdr:nvPicPr>
      <xdr:blipFill>
        <a:blip r:embed="rId6"/>
        <a:stretch>
          <a:fillRect/>
        </a:stretch>
      </xdr:blipFill>
      <xdr:spPr>
        <a:xfrm>
          <a:off x="10102850" y="6426835"/>
          <a:ext cx="1212215" cy="1005840"/>
        </a:xfrm>
        <a:prstGeom prst="rect">
          <a:avLst/>
        </a:prstGeom>
        <a:noFill/>
        <a:ln w="9525">
          <a:noFill/>
        </a:ln>
      </xdr:spPr>
    </xdr:pic>
    <xdr:clientData/>
  </xdr:twoCellAnchor>
  <xdr:twoCellAnchor editAs="oneCell">
    <xdr:from>
      <xdr:col>5</xdr:col>
      <xdr:colOff>38100</xdr:colOff>
      <xdr:row>10</xdr:row>
      <xdr:rowOff>67945</xdr:rowOff>
    </xdr:from>
    <xdr:to>
      <xdr:col>5</xdr:col>
      <xdr:colOff>884555</xdr:colOff>
      <xdr:row>10</xdr:row>
      <xdr:rowOff>878840</xdr:rowOff>
    </xdr:to>
    <xdr:pic>
      <xdr:nvPicPr>
        <xdr:cNvPr id="21" name="图片 20"/>
        <xdr:cNvPicPr>
          <a:picLocks noChangeAspect="1"/>
        </xdr:cNvPicPr>
      </xdr:nvPicPr>
      <xdr:blipFill>
        <a:blip r:embed="rId7"/>
        <a:stretch>
          <a:fillRect/>
        </a:stretch>
      </xdr:blipFill>
      <xdr:spPr>
        <a:xfrm>
          <a:off x="6146800" y="8372475"/>
          <a:ext cx="846455" cy="810895"/>
        </a:xfrm>
        <a:prstGeom prst="rect">
          <a:avLst/>
        </a:prstGeom>
        <a:noFill/>
        <a:ln w="9525">
          <a:noFill/>
        </a:ln>
      </xdr:spPr>
    </xdr:pic>
    <xdr:clientData/>
  </xdr:twoCellAnchor>
  <xdr:twoCellAnchor editAs="oneCell">
    <xdr:from>
      <xdr:col>10</xdr:col>
      <xdr:colOff>104775</xdr:colOff>
      <xdr:row>10</xdr:row>
      <xdr:rowOff>36195</xdr:rowOff>
    </xdr:from>
    <xdr:to>
      <xdr:col>10</xdr:col>
      <xdr:colOff>944245</xdr:colOff>
      <xdr:row>10</xdr:row>
      <xdr:rowOff>922020</xdr:rowOff>
    </xdr:to>
    <xdr:pic>
      <xdr:nvPicPr>
        <xdr:cNvPr id="22" name="图片 21"/>
        <xdr:cNvPicPr>
          <a:picLocks noChangeAspect="1"/>
        </xdr:cNvPicPr>
      </xdr:nvPicPr>
      <xdr:blipFill>
        <a:blip r:embed="rId8"/>
        <a:stretch>
          <a:fillRect/>
        </a:stretch>
      </xdr:blipFill>
      <xdr:spPr>
        <a:xfrm>
          <a:off x="12532995" y="8340725"/>
          <a:ext cx="839470" cy="885825"/>
        </a:xfrm>
        <a:prstGeom prst="rect">
          <a:avLst/>
        </a:prstGeom>
        <a:noFill/>
        <a:ln w="9525">
          <a:noFill/>
        </a:ln>
      </xdr:spPr>
    </xdr:pic>
    <xdr:clientData/>
  </xdr:twoCellAnchor>
  <xdr:twoCellAnchor editAs="oneCell">
    <xdr:from>
      <xdr:col>8</xdr:col>
      <xdr:colOff>268605</xdr:colOff>
      <xdr:row>10</xdr:row>
      <xdr:rowOff>100965</xdr:rowOff>
    </xdr:from>
    <xdr:to>
      <xdr:col>8</xdr:col>
      <xdr:colOff>1073785</xdr:colOff>
      <xdr:row>10</xdr:row>
      <xdr:rowOff>868680</xdr:rowOff>
    </xdr:to>
    <xdr:pic>
      <xdr:nvPicPr>
        <xdr:cNvPr id="23" name="图片 22"/>
        <xdr:cNvPicPr>
          <a:picLocks noChangeAspect="1"/>
        </xdr:cNvPicPr>
      </xdr:nvPicPr>
      <xdr:blipFill>
        <a:blip r:embed="rId9"/>
        <a:stretch>
          <a:fillRect/>
        </a:stretch>
      </xdr:blipFill>
      <xdr:spPr>
        <a:xfrm>
          <a:off x="10265410" y="8405495"/>
          <a:ext cx="805180" cy="767715"/>
        </a:xfrm>
        <a:prstGeom prst="rect">
          <a:avLst/>
        </a:prstGeom>
        <a:noFill/>
        <a:ln w="9525">
          <a:noFill/>
        </a:ln>
      </xdr:spPr>
    </xdr:pic>
    <xdr:clientData/>
  </xdr:twoCellAnchor>
  <xdr:twoCellAnchor editAs="oneCell">
    <xdr:from>
      <xdr:col>6</xdr:col>
      <xdr:colOff>119380</xdr:colOff>
      <xdr:row>10</xdr:row>
      <xdr:rowOff>175895</xdr:rowOff>
    </xdr:from>
    <xdr:to>
      <xdr:col>6</xdr:col>
      <xdr:colOff>805815</xdr:colOff>
      <xdr:row>10</xdr:row>
      <xdr:rowOff>845820</xdr:rowOff>
    </xdr:to>
    <xdr:pic>
      <xdr:nvPicPr>
        <xdr:cNvPr id="24" name="图片 23"/>
        <xdr:cNvPicPr>
          <a:picLocks noChangeAspect="1"/>
        </xdr:cNvPicPr>
      </xdr:nvPicPr>
      <xdr:blipFill>
        <a:blip r:embed="rId10"/>
        <a:stretch>
          <a:fillRect/>
        </a:stretch>
      </xdr:blipFill>
      <xdr:spPr>
        <a:xfrm>
          <a:off x="7328535" y="8480425"/>
          <a:ext cx="686435" cy="669925"/>
        </a:xfrm>
        <a:prstGeom prst="rect">
          <a:avLst/>
        </a:prstGeom>
        <a:noFill/>
        <a:ln w="9525">
          <a:noFill/>
        </a:ln>
      </xdr:spPr>
    </xdr:pic>
    <xdr:clientData/>
  </xdr:twoCellAnchor>
  <xdr:twoCellAnchor editAs="oneCell">
    <xdr:from>
      <xdr:col>9</xdr:col>
      <xdr:colOff>182245</xdr:colOff>
      <xdr:row>10</xdr:row>
      <xdr:rowOff>40005</xdr:rowOff>
    </xdr:from>
    <xdr:to>
      <xdr:col>9</xdr:col>
      <xdr:colOff>1042035</xdr:colOff>
      <xdr:row>10</xdr:row>
      <xdr:rowOff>745490</xdr:rowOff>
    </xdr:to>
    <xdr:pic>
      <xdr:nvPicPr>
        <xdr:cNvPr id="25" name="图片 24"/>
        <xdr:cNvPicPr>
          <a:picLocks noChangeAspect="1"/>
        </xdr:cNvPicPr>
      </xdr:nvPicPr>
      <xdr:blipFill>
        <a:blip r:embed="rId11"/>
        <a:stretch>
          <a:fillRect/>
        </a:stretch>
      </xdr:blipFill>
      <xdr:spPr>
        <a:xfrm>
          <a:off x="11384280" y="8344535"/>
          <a:ext cx="859790" cy="705485"/>
        </a:xfrm>
        <a:prstGeom prst="rect">
          <a:avLst/>
        </a:prstGeom>
        <a:noFill/>
        <a:ln w="9525">
          <a:noFill/>
        </a:ln>
      </xdr:spPr>
    </xdr:pic>
    <xdr:clientData/>
  </xdr:twoCellAnchor>
  <xdr:twoCellAnchor editAs="oneCell">
    <xdr:from>
      <xdr:col>7</xdr:col>
      <xdr:colOff>207010</xdr:colOff>
      <xdr:row>10</xdr:row>
      <xdr:rowOff>195580</xdr:rowOff>
    </xdr:from>
    <xdr:to>
      <xdr:col>7</xdr:col>
      <xdr:colOff>998855</xdr:colOff>
      <xdr:row>10</xdr:row>
      <xdr:rowOff>835025</xdr:rowOff>
    </xdr:to>
    <xdr:pic>
      <xdr:nvPicPr>
        <xdr:cNvPr id="26" name="图片 25"/>
        <xdr:cNvPicPr>
          <a:picLocks noChangeAspect="1"/>
        </xdr:cNvPicPr>
      </xdr:nvPicPr>
      <xdr:blipFill>
        <a:blip r:embed="rId12"/>
        <a:stretch>
          <a:fillRect/>
        </a:stretch>
      </xdr:blipFill>
      <xdr:spPr>
        <a:xfrm>
          <a:off x="8726170" y="8500110"/>
          <a:ext cx="791845" cy="639445"/>
        </a:xfrm>
        <a:prstGeom prst="rect">
          <a:avLst/>
        </a:prstGeom>
        <a:noFill/>
        <a:ln w="9525">
          <a:noFill/>
        </a:ln>
      </xdr:spPr>
    </xdr:pic>
    <xdr:clientData/>
  </xdr:twoCellAnchor>
  <xdr:twoCellAnchor editAs="oneCell">
    <xdr:from>
      <xdr:col>11</xdr:col>
      <xdr:colOff>149225</xdr:colOff>
      <xdr:row>10</xdr:row>
      <xdr:rowOff>211455</xdr:rowOff>
    </xdr:from>
    <xdr:to>
      <xdr:col>11</xdr:col>
      <xdr:colOff>930910</xdr:colOff>
      <xdr:row>10</xdr:row>
      <xdr:rowOff>752475</xdr:rowOff>
    </xdr:to>
    <xdr:pic>
      <xdr:nvPicPr>
        <xdr:cNvPr id="27" name="图片 26"/>
        <xdr:cNvPicPr>
          <a:picLocks noChangeAspect="1"/>
        </xdr:cNvPicPr>
      </xdr:nvPicPr>
      <xdr:blipFill>
        <a:blip r:embed="rId13"/>
        <a:stretch>
          <a:fillRect/>
        </a:stretch>
      </xdr:blipFill>
      <xdr:spPr>
        <a:xfrm>
          <a:off x="13908405" y="8515985"/>
          <a:ext cx="781685" cy="541020"/>
        </a:xfrm>
        <a:prstGeom prst="rect">
          <a:avLst/>
        </a:prstGeom>
        <a:noFill/>
        <a:ln w="9525">
          <a:noFill/>
        </a:ln>
      </xdr:spPr>
    </xdr:pic>
    <xdr:clientData/>
  </xdr:twoCellAnchor>
  <xdr:twoCellAnchor editAs="oneCell">
    <xdr:from>
      <xdr:col>10</xdr:col>
      <xdr:colOff>163195</xdr:colOff>
      <xdr:row>17</xdr:row>
      <xdr:rowOff>107315</xdr:rowOff>
    </xdr:from>
    <xdr:to>
      <xdr:col>10</xdr:col>
      <xdr:colOff>1036320</xdr:colOff>
      <xdr:row>17</xdr:row>
      <xdr:rowOff>876935</xdr:rowOff>
    </xdr:to>
    <xdr:pic>
      <xdr:nvPicPr>
        <xdr:cNvPr id="28" name="图片 27"/>
        <xdr:cNvPicPr>
          <a:picLocks noChangeAspect="1"/>
        </xdr:cNvPicPr>
      </xdr:nvPicPr>
      <xdr:blipFill>
        <a:blip r:embed="rId14"/>
        <a:stretch>
          <a:fillRect/>
        </a:stretch>
      </xdr:blipFill>
      <xdr:spPr>
        <a:xfrm>
          <a:off x="12591415" y="15810230"/>
          <a:ext cx="873125" cy="769620"/>
        </a:xfrm>
        <a:prstGeom prst="rect">
          <a:avLst/>
        </a:prstGeom>
        <a:noFill/>
        <a:ln w="9525">
          <a:noFill/>
        </a:ln>
      </xdr:spPr>
    </xdr:pic>
    <xdr:clientData/>
  </xdr:twoCellAnchor>
  <xdr:twoCellAnchor editAs="oneCell">
    <xdr:from>
      <xdr:col>5</xdr:col>
      <xdr:colOff>125730</xdr:colOff>
      <xdr:row>17</xdr:row>
      <xdr:rowOff>209550</xdr:rowOff>
    </xdr:from>
    <xdr:to>
      <xdr:col>5</xdr:col>
      <xdr:colOff>889000</xdr:colOff>
      <xdr:row>17</xdr:row>
      <xdr:rowOff>882015</xdr:rowOff>
    </xdr:to>
    <xdr:pic>
      <xdr:nvPicPr>
        <xdr:cNvPr id="29" name="图片 28"/>
        <xdr:cNvPicPr>
          <a:picLocks noChangeAspect="1"/>
        </xdr:cNvPicPr>
      </xdr:nvPicPr>
      <xdr:blipFill>
        <a:blip r:embed="rId15"/>
        <a:stretch>
          <a:fillRect/>
        </a:stretch>
      </xdr:blipFill>
      <xdr:spPr>
        <a:xfrm>
          <a:off x="6234430" y="15912465"/>
          <a:ext cx="763270" cy="672465"/>
        </a:xfrm>
        <a:prstGeom prst="rect">
          <a:avLst/>
        </a:prstGeom>
        <a:noFill/>
        <a:ln w="9525">
          <a:noFill/>
        </a:ln>
      </xdr:spPr>
    </xdr:pic>
    <xdr:clientData/>
  </xdr:twoCellAnchor>
  <xdr:twoCellAnchor editAs="oneCell">
    <xdr:from>
      <xdr:col>6</xdr:col>
      <xdr:colOff>177800</xdr:colOff>
      <xdr:row>17</xdr:row>
      <xdr:rowOff>144780</xdr:rowOff>
    </xdr:from>
    <xdr:to>
      <xdr:col>6</xdr:col>
      <xdr:colOff>905510</xdr:colOff>
      <xdr:row>17</xdr:row>
      <xdr:rowOff>875665</xdr:rowOff>
    </xdr:to>
    <xdr:pic>
      <xdr:nvPicPr>
        <xdr:cNvPr id="30" name="图片 29"/>
        <xdr:cNvPicPr>
          <a:picLocks noChangeAspect="1"/>
        </xdr:cNvPicPr>
      </xdr:nvPicPr>
      <xdr:blipFill>
        <a:blip r:embed="rId16"/>
        <a:stretch>
          <a:fillRect/>
        </a:stretch>
      </xdr:blipFill>
      <xdr:spPr>
        <a:xfrm>
          <a:off x="7386955" y="15847695"/>
          <a:ext cx="727710" cy="730885"/>
        </a:xfrm>
        <a:prstGeom prst="rect">
          <a:avLst/>
        </a:prstGeom>
        <a:noFill/>
        <a:ln w="9525">
          <a:noFill/>
        </a:ln>
      </xdr:spPr>
    </xdr:pic>
    <xdr:clientData/>
  </xdr:twoCellAnchor>
  <xdr:twoCellAnchor editAs="oneCell">
    <xdr:from>
      <xdr:col>7</xdr:col>
      <xdr:colOff>346710</xdr:colOff>
      <xdr:row>17</xdr:row>
      <xdr:rowOff>140970</xdr:rowOff>
    </xdr:from>
    <xdr:to>
      <xdr:col>7</xdr:col>
      <xdr:colOff>880745</xdr:colOff>
      <xdr:row>17</xdr:row>
      <xdr:rowOff>840105</xdr:rowOff>
    </xdr:to>
    <xdr:pic>
      <xdr:nvPicPr>
        <xdr:cNvPr id="31" name="图片 30"/>
        <xdr:cNvPicPr>
          <a:picLocks noChangeAspect="1"/>
        </xdr:cNvPicPr>
      </xdr:nvPicPr>
      <xdr:blipFill>
        <a:blip r:embed="rId17"/>
        <a:stretch>
          <a:fillRect/>
        </a:stretch>
      </xdr:blipFill>
      <xdr:spPr>
        <a:xfrm>
          <a:off x="8865870" y="15843885"/>
          <a:ext cx="534035" cy="699135"/>
        </a:xfrm>
        <a:prstGeom prst="rect">
          <a:avLst/>
        </a:prstGeom>
        <a:noFill/>
        <a:ln w="9525">
          <a:noFill/>
        </a:ln>
      </xdr:spPr>
    </xdr:pic>
    <xdr:clientData/>
  </xdr:twoCellAnchor>
  <xdr:twoCellAnchor editAs="oneCell">
    <xdr:from>
      <xdr:col>8</xdr:col>
      <xdr:colOff>142240</xdr:colOff>
      <xdr:row>17</xdr:row>
      <xdr:rowOff>229235</xdr:rowOff>
    </xdr:from>
    <xdr:to>
      <xdr:col>8</xdr:col>
      <xdr:colOff>1008380</xdr:colOff>
      <xdr:row>17</xdr:row>
      <xdr:rowOff>779780</xdr:rowOff>
    </xdr:to>
    <xdr:pic>
      <xdr:nvPicPr>
        <xdr:cNvPr id="32" name="图片 31"/>
        <xdr:cNvPicPr>
          <a:picLocks noChangeAspect="1"/>
        </xdr:cNvPicPr>
      </xdr:nvPicPr>
      <xdr:blipFill>
        <a:blip r:embed="rId18"/>
        <a:stretch>
          <a:fillRect/>
        </a:stretch>
      </xdr:blipFill>
      <xdr:spPr>
        <a:xfrm>
          <a:off x="10139045" y="15932150"/>
          <a:ext cx="866140" cy="550545"/>
        </a:xfrm>
        <a:prstGeom prst="rect">
          <a:avLst/>
        </a:prstGeom>
        <a:noFill/>
        <a:ln w="9525">
          <a:noFill/>
        </a:ln>
      </xdr:spPr>
    </xdr:pic>
    <xdr:clientData/>
  </xdr:twoCellAnchor>
  <xdr:twoCellAnchor editAs="oneCell">
    <xdr:from>
      <xdr:col>9</xdr:col>
      <xdr:colOff>144145</xdr:colOff>
      <xdr:row>17</xdr:row>
      <xdr:rowOff>28575</xdr:rowOff>
    </xdr:from>
    <xdr:to>
      <xdr:col>9</xdr:col>
      <xdr:colOff>1080770</xdr:colOff>
      <xdr:row>17</xdr:row>
      <xdr:rowOff>853440</xdr:rowOff>
    </xdr:to>
    <xdr:pic>
      <xdr:nvPicPr>
        <xdr:cNvPr id="33" name="图片 32"/>
        <xdr:cNvPicPr>
          <a:picLocks noChangeAspect="1"/>
        </xdr:cNvPicPr>
      </xdr:nvPicPr>
      <xdr:blipFill>
        <a:blip r:embed="rId14"/>
        <a:stretch>
          <a:fillRect/>
        </a:stretch>
      </xdr:blipFill>
      <xdr:spPr>
        <a:xfrm>
          <a:off x="11346180" y="15731490"/>
          <a:ext cx="936625" cy="824865"/>
        </a:xfrm>
        <a:prstGeom prst="rect">
          <a:avLst/>
        </a:prstGeom>
        <a:noFill/>
        <a:ln w="9525">
          <a:noFill/>
        </a:ln>
      </xdr:spPr>
    </xdr:pic>
    <xdr:clientData/>
  </xdr:twoCellAnchor>
  <xdr:twoCellAnchor editAs="oneCell">
    <xdr:from>
      <xdr:col>12</xdr:col>
      <xdr:colOff>91440</xdr:colOff>
      <xdr:row>16</xdr:row>
      <xdr:rowOff>1311910</xdr:rowOff>
    </xdr:from>
    <xdr:to>
      <xdr:col>12</xdr:col>
      <xdr:colOff>969010</xdr:colOff>
      <xdr:row>17</xdr:row>
      <xdr:rowOff>895985</xdr:rowOff>
    </xdr:to>
    <xdr:pic>
      <xdr:nvPicPr>
        <xdr:cNvPr id="34" name="图片 33"/>
        <xdr:cNvPicPr>
          <a:picLocks noChangeAspect="1"/>
        </xdr:cNvPicPr>
      </xdr:nvPicPr>
      <xdr:blipFill>
        <a:blip r:embed="rId19"/>
        <a:stretch>
          <a:fillRect/>
        </a:stretch>
      </xdr:blipFill>
      <xdr:spPr>
        <a:xfrm>
          <a:off x="14951075" y="15655925"/>
          <a:ext cx="877570" cy="942975"/>
        </a:xfrm>
        <a:prstGeom prst="rect">
          <a:avLst/>
        </a:prstGeom>
        <a:noFill/>
        <a:ln w="9525">
          <a:noFill/>
        </a:ln>
      </xdr:spPr>
    </xdr:pic>
    <xdr:clientData/>
  </xdr:twoCellAnchor>
  <xdr:twoCellAnchor editAs="oneCell">
    <xdr:from>
      <xdr:col>11</xdr:col>
      <xdr:colOff>24130</xdr:colOff>
      <xdr:row>17</xdr:row>
      <xdr:rowOff>145415</xdr:rowOff>
    </xdr:from>
    <xdr:to>
      <xdr:col>11</xdr:col>
      <xdr:colOff>709295</xdr:colOff>
      <xdr:row>17</xdr:row>
      <xdr:rowOff>751205</xdr:rowOff>
    </xdr:to>
    <xdr:pic>
      <xdr:nvPicPr>
        <xdr:cNvPr id="35" name="图片 34"/>
        <xdr:cNvPicPr>
          <a:picLocks noChangeAspect="1"/>
        </xdr:cNvPicPr>
      </xdr:nvPicPr>
      <xdr:blipFill>
        <a:blip r:embed="rId20"/>
        <a:stretch>
          <a:fillRect/>
        </a:stretch>
      </xdr:blipFill>
      <xdr:spPr>
        <a:xfrm>
          <a:off x="13783310" y="15848330"/>
          <a:ext cx="685165" cy="605790"/>
        </a:xfrm>
        <a:prstGeom prst="rect">
          <a:avLst/>
        </a:prstGeom>
        <a:noFill/>
        <a:ln w="9525">
          <a:noFill/>
        </a:ln>
      </xdr:spPr>
    </xdr:pic>
    <xdr:clientData/>
  </xdr:twoCellAnchor>
  <xdr:twoCellAnchor editAs="oneCell">
    <xdr:from>
      <xdr:col>5</xdr:col>
      <xdr:colOff>132080</xdr:colOff>
      <xdr:row>19</xdr:row>
      <xdr:rowOff>161290</xdr:rowOff>
    </xdr:from>
    <xdr:to>
      <xdr:col>5</xdr:col>
      <xdr:colOff>683895</xdr:colOff>
      <xdr:row>19</xdr:row>
      <xdr:rowOff>921385</xdr:rowOff>
    </xdr:to>
    <xdr:pic>
      <xdr:nvPicPr>
        <xdr:cNvPr id="36" name="ID_F0281D7714D94C42A698C17BA622516E"/>
        <xdr:cNvPicPr>
          <a:picLocks noChangeAspect="1"/>
        </xdr:cNvPicPr>
      </xdr:nvPicPr>
      <xdr:blipFill>
        <a:blip r:embed="rId21"/>
        <a:stretch>
          <a:fillRect/>
        </a:stretch>
      </xdr:blipFill>
      <xdr:spPr>
        <a:xfrm>
          <a:off x="6240780" y="17447260"/>
          <a:ext cx="551815" cy="760095"/>
        </a:xfrm>
        <a:prstGeom prst="rect">
          <a:avLst/>
        </a:prstGeom>
        <a:noFill/>
        <a:ln w="9525">
          <a:noFill/>
        </a:ln>
      </xdr:spPr>
    </xdr:pic>
    <xdr:clientData/>
  </xdr:twoCellAnchor>
  <xdr:twoCellAnchor editAs="oneCell">
    <xdr:from>
      <xdr:col>7</xdr:col>
      <xdr:colOff>26035</xdr:colOff>
      <xdr:row>19</xdr:row>
      <xdr:rowOff>223520</xdr:rowOff>
    </xdr:from>
    <xdr:to>
      <xdr:col>7</xdr:col>
      <xdr:colOff>852170</xdr:colOff>
      <xdr:row>19</xdr:row>
      <xdr:rowOff>713740</xdr:rowOff>
    </xdr:to>
    <xdr:pic>
      <xdr:nvPicPr>
        <xdr:cNvPr id="37" name="图片 36"/>
        <xdr:cNvPicPr>
          <a:picLocks noChangeAspect="1"/>
        </xdr:cNvPicPr>
      </xdr:nvPicPr>
      <xdr:blipFill>
        <a:blip r:embed="rId22"/>
        <a:stretch>
          <a:fillRect/>
        </a:stretch>
      </xdr:blipFill>
      <xdr:spPr>
        <a:xfrm>
          <a:off x="8545195" y="17509490"/>
          <a:ext cx="826135" cy="490220"/>
        </a:xfrm>
        <a:prstGeom prst="rect">
          <a:avLst/>
        </a:prstGeom>
        <a:noFill/>
        <a:ln w="9525">
          <a:noFill/>
        </a:ln>
      </xdr:spPr>
    </xdr:pic>
    <xdr:clientData/>
  </xdr:twoCellAnchor>
  <xdr:twoCellAnchor editAs="oneCell">
    <xdr:from>
      <xdr:col>9</xdr:col>
      <xdr:colOff>1428750</xdr:colOff>
      <xdr:row>19</xdr:row>
      <xdr:rowOff>46355</xdr:rowOff>
    </xdr:from>
    <xdr:to>
      <xdr:col>11</xdr:col>
      <xdr:colOff>170180</xdr:colOff>
      <xdr:row>20</xdr:row>
      <xdr:rowOff>160020</xdr:rowOff>
    </xdr:to>
    <xdr:pic>
      <xdr:nvPicPr>
        <xdr:cNvPr id="38" name="图片 37"/>
        <xdr:cNvPicPr>
          <a:picLocks noChangeAspect="1"/>
        </xdr:cNvPicPr>
      </xdr:nvPicPr>
      <xdr:blipFill>
        <a:blip r:embed="rId23"/>
        <a:stretch>
          <a:fillRect/>
        </a:stretch>
      </xdr:blipFill>
      <xdr:spPr>
        <a:xfrm rot="16020000">
          <a:off x="12654280" y="17105630"/>
          <a:ext cx="1048385" cy="1501140"/>
        </a:xfrm>
        <a:prstGeom prst="rect">
          <a:avLst/>
        </a:prstGeom>
        <a:noFill/>
        <a:ln w="9525">
          <a:noFill/>
        </a:ln>
      </xdr:spPr>
    </xdr:pic>
    <xdr:clientData/>
  </xdr:twoCellAnchor>
  <xdr:twoCellAnchor editAs="oneCell">
    <xdr:from>
      <xdr:col>6</xdr:col>
      <xdr:colOff>30480</xdr:colOff>
      <xdr:row>19</xdr:row>
      <xdr:rowOff>42545</xdr:rowOff>
    </xdr:from>
    <xdr:to>
      <xdr:col>6</xdr:col>
      <xdr:colOff>874395</xdr:colOff>
      <xdr:row>19</xdr:row>
      <xdr:rowOff>803910</xdr:rowOff>
    </xdr:to>
    <xdr:pic>
      <xdr:nvPicPr>
        <xdr:cNvPr id="39" name="图片 38"/>
        <xdr:cNvPicPr>
          <a:picLocks noChangeAspect="1"/>
        </xdr:cNvPicPr>
      </xdr:nvPicPr>
      <xdr:blipFill>
        <a:blip r:embed="rId24"/>
        <a:stretch>
          <a:fillRect/>
        </a:stretch>
      </xdr:blipFill>
      <xdr:spPr>
        <a:xfrm>
          <a:off x="7239635" y="17328515"/>
          <a:ext cx="843915" cy="761365"/>
        </a:xfrm>
        <a:prstGeom prst="rect">
          <a:avLst/>
        </a:prstGeom>
        <a:noFill/>
        <a:ln w="9525">
          <a:noFill/>
        </a:ln>
      </xdr:spPr>
    </xdr:pic>
    <xdr:clientData/>
  </xdr:twoCellAnchor>
  <xdr:twoCellAnchor editAs="oneCell">
    <xdr:from>
      <xdr:col>8</xdr:col>
      <xdr:colOff>180975</xdr:colOff>
      <xdr:row>1</xdr:row>
      <xdr:rowOff>238125</xdr:rowOff>
    </xdr:from>
    <xdr:to>
      <xdr:col>8</xdr:col>
      <xdr:colOff>896620</xdr:colOff>
      <xdr:row>1</xdr:row>
      <xdr:rowOff>810260</xdr:rowOff>
    </xdr:to>
    <xdr:pic>
      <xdr:nvPicPr>
        <xdr:cNvPr id="42" name="图片 41"/>
        <xdr:cNvPicPr>
          <a:picLocks noChangeAspect="1"/>
        </xdr:cNvPicPr>
      </xdr:nvPicPr>
      <xdr:blipFill>
        <a:blip r:embed="rId25"/>
        <a:stretch>
          <a:fillRect/>
        </a:stretch>
      </xdr:blipFill>
      <xdr:spPr>
        <a:xfrm>
          <a:off x="10177780" y="436245"/>
          <a:ext cx="715645" cy="572135"/>
        </a:xfrm>
        <a:prstGeom prst="rect">
          <a:avLst/>
        </a:prstGeom>
        <a:noFill/>
        <a:ln w="9525">
          <a:noFill/>
        </a:ln>
      </xdr:spPr>
    </xdr:pic>
    <xdr:clientData/>
  </xdr:twoCellAnchor>
  <xdr:twoCellAnchor editAs="oneCell">
    <xdr:from>
      <xdr:col>9</xdr:col>
      <xdr:colOff>171450</xdr:colOff>
      <xdr:row>1</xdr:row>
      <xdr:rowOff>114300</xdr:rowOff>
    </xdr:from>
    <xdr:to>
      <xdr:col>9</xdr:col>
      <xdr:colOff>1038225</xdr:colOff>
      <xdr:row>1</xdr:row>
      <xdr:rowOff>857250</xdr:rowOff>
    </xdr:to>
    <xdr:pic>
      <xdr:nvPicPr>
        <xdr:cNvPr id="43" name="图片 42"/>
        <xdr:cNvPicPr>
          <a:picLocks noChangeAspect="1"/>
        </xdr:cNvPicPr>
      </xdr:nvPicPr>
      <xdr:blipFill>
        <a:blip r:embed="rId26"/>
        <a:stretch>
          <a:fillRect/>
        </a:stretch>
      </xdr:blipFill>
      <xdr:spPr>
        <a:xfrm>
          <a:off x="11373485" y="312420"/>
          <a:ext cx="866775" cy="742950"/>
        </a:xfrm>
        <a:prstGeom prst="rect">
          <a:avLst/>
        </a:prstGeom>
        <a:noFill/>
        <a:ln w="9525">
          <a:noFill/>
        </a:ln>
      </xdr:spPr>
    </xdr:pic>
    <xdr:clientData/>
  </xdr:twoCellAnchor>
  <xdr:twoCellAnchor editAs="oneCell">
    <xdr:from>
      <xdr:col>12</xdr:col>
      <xdr:colOff>66675</xdr:colOff>
      <xdr:row>1</xdr:row>
      <xdr:rowOff>38100</xdr:rowOff>
    </xdr:from>
    <xdr:to>
      <xdr:col>12</xdr:col>
      <xdr:colOff>1048385</xdr:colOff>
      <xdr:row>1</xdr:row>
      <xdr:rowOff>891540</xdr:rowOff>
    </xdr:to>
    <xdr:pic>
      <xdr:nvPicPr>
        <xdr:cNvPr id="47" name="图片 46"/>
        <xdr:cNvPicPr>
          <a:picLocks noChangeAspect="1"/>
        </xdr:cNvPicPr>
      </xdr:nvPicPr>
      <xdr:blipFill>
        <a:blip r:embed="rId27"/>
        <a:stretch>
          <a:fillRect/>
        </a:stretch>
      </xdr:blipFill>
      <xdr:spPr>
        <a:xfrm>
          <a:off x="14926310" y="236220"/>
          <a:ext cx="981710" cy="853440"/>
        </a:xfrm>
        <a:prstGeom prst="rect">
          <a:avLst/>
        </a:prstGeom>
        <a:noFill/>
        <a:ln w="9525">
          <a:noFill/>
        </a:ln>
      </xdr:spPr>
    </xdr:pic>
    <xdr:clientData/>
  </xdr:twoCellAnchor>
  <xdr:twoCellAnchor editAs="oneCell">
    <xdr:from>
      <xdr:col>10</xdr:col>
      <xdr:colOff>0</xdr:colOff>
      <xdr:row>1</xdr:row>
      <xdr:rowOff>0</xdr:rowOff>
    </xdr:from>
    <xdr:to>
      <xdr:col>10</xdr:col>
      <xdr:colOff>1009650</xdr:colOff>
      <xdr:row>1</xdr:row>
      <xdr:rowOff>991235</xdr:rowOff>
    </xdr:to>
    <xdr:pic>
      <xdr:nvPicPr>
        <xdr:cNvPr id="48" name="图片 47"/>
        <xdr:cNvPicPr>
          <a:picLocks noChangeAspect="1"/>
        </xdr:cNvPicPr>
      </xdr:nvPicPr>
      <xdr:blipFill>
        <a:blip r:embed="rId28"/>
        <a:stretch>
          <a:fillRect/>
        </a:stretch>
      </xdr:blipFill>
      <xdr:spPr>
        <a:xfrm>
          <a:off x="12428220" y="198120"/>
          <a:ext cx="1009650" cy="991235"/>
        </a:xfrm>
        <a:prstGeom prst="rect">
          <a:avLst/>
        </a:prstGeom>
        <a:noFill/>
        <a:ln w="9525">
          <a:noFill/>
        </a:ln>
      </xdr:spPr>
    </xdr:pic>
    <xdr:clientData/>
  </xdr:twoCellAnchor>
  <xdr:twoCellAnchor editAs="oneCell">
    <xdr:from>
      <xdr:col>11</xdr:col>
      <xdr:colOff>47625</xdr:colOff>
      <xdr:row>1</xdr:row>
      <xdr:rowOff>123825</xdr:rowOff>
    </xdr:from>
    <xdr:to>
      <xdr:col>11</xdr:col>
      <xdr:colOff>867410</xdr:colOff>
      <xdr:row>1</xdr:row>
      <xdr:rowOff>986790</xdr:rowOff>
    </xdr:to>
    <xdr:pic>
      <xdr:nvPicPr>
        <xdr:cNvPr id="49" name="图片 48"/>
        <xdr:cNvPicPr>
          <a:picLocks noChangeAspect="1"/>
        </xdr:cNvPicPr>
      </xdr:nvPicPr>
      <xdr:blipFill>
        <a:blip r:embed="rId29"/>
        <a:stretch>
          <a:fillRect/>
        </a:stretch>
      </xdr:blipFill>
      <xdr:spPr>
        <a:xfrm>
          <a:off x="13806805" y="321945"/>
          <a:ext cx="819785" cy="862965"/>
        </a:xfrm>
        <a:prstGeom prst="rect">
          <a:avLst/>
        </a:prstGeom>
        <a:noFill/>
        <a:ln w="9525">
          <a:noFill/>
        </a:ln>
      </xdr:spPr>
    </xdr:pic>
    <xdr:clientData/>
  </xdr:twoCellAnchor>
  <xdr:twoCellAnchor editAs="oneCell">
    <xdr:from>
      <xdr:col>5</xdr:col>
      <xdr:colOff>104775</xdr:colOff>
      <xdr:row>4</xdr:row>
      <xdr:rowOff>142875</xdr:rowOff>
    </xdr:from>
    <xdr:to>
      <xdr:col>5</xdr:col>
      <xdr:colOff>952500</xdr:colOff>
      <xdr:row>4</xdr:row>
      <xdr:rowOff>990600</xdr:rowOff>
    </xdr:to>
    <xdr:pic>
      <xdr:nvPicPr>
        <xdr:cNvPr id="50" name="图片 49"/>
        <xdr:cNvPicPr>
          <a:picLocks noChangeAspect="1"/>
        </xdr:cNvPicPr>
      </xdr:nvPicPr>
      <xdr:blipFill>
        <a:blip r:embed="rId30"/>
        <a:stretch>
          <a:fillRect/>
        </a:stretch>
      </xdr:blipFill>
      <xdr:spPr>
        <a:xfrm>
          <a:off x="6213475" y="3295015"/>
          <a:ext cx="847725" cy="847725"/>
        </a:xfrm>
        <a:prstGeom prst="rect">
          <a:avLst/>
        </a:prstGeom>
        <a:noFill/>
        <a:ln w="9525">
          <a:noFill/>
        </a:ln>
      </xdr:spPr>
    </xdr:pic>
    <xdr:clientData/>
  </xdr:twoCellAnchor>
  <xdr:twoCellAnchor editAs="oneCell">
    <xdr:from>
      <xdr:col>6</xdr:col>
      <xdr:colOff>85725</xdr:colOff>
      <xdr:row>4</xdr:row>
      <xdr:rowOff>133350</xdr:rowOff>
    </xdr:from>
    <xdr:to>
      <xdr:col>6</xdr:col>
      <xdr:colOff>1076325</xdr:colOff>
      <xdr:row>4</xdr:row>
      <xdr:rowOff>857250</xdr:rowOff>
    </xdr:to>
    <xdr:pic>
      <xdr:nvPicPr>
        <xdr:cNvPr id="51" name="图片 50"/>
        <xdr:cNvPicPr>
          <a:picLocks noChangeAspect="1"/>
        </xdr:cNvPicPr>
      </xdr:nvPicPr>
      <xdr:blipFill>
        <a:blip r:embed="rId31"/>
        <a:stretch>
          <a:fillRect/>
        </a:stretch>
      </xdr:blipFill>
      <xdr:spPr>
        <a:xfrm>
          <a:off x="7294880" y="3285490"/>
          <a:ext cx="990600" cy="723900"/>
        </a:xfrm>
        <a:prstGeom prst="rect">
          <a:avLst/>
        </a:prstGeom>
        <a:noFill/>
        <a:ln w="9525">
          <a:noFill/>
        </a:ln>
      </xdr:spPr>
    </xdr:pic>
    <xdr:clientData/>
  </xdr:twoCellAnchor>
  <xdr:twoCellAnchor editAs="oneCell">
    <xdr:from>
      <xdr:col>7</xdr:col>
      <xdr:colOff>123825</xdr:colOff>
      <xdr:row>4</xdr:row>
      <xdr:rowOff>142875</xdr:rowOff>
    </xdr:from>
    <xdr:to>
      <xdr:col>7</xdr:col>
      <xdr:colOff>1221740</xdr:colOff>
      <xdr:row>4</xdr:row>
      <xdr:rowOff>962025</xdr:rowOff>
    </xdr:to>
    <xdr:pic>
      <xdr:nvPicPr>
        <xdr:cNvPr id="52" name="图片 51"/>
        <xdr:cNvPicPr>
          <a:picLocks noChangeAspect="1"/>
        </xdr:cNvPicPr>
      </xdr:nvPicPr>
      <xdr:blipFill>
        <a:blip r:embed="rId32"/>
        <a:stretch>
          <a:fillRect/>
        </a:stretch>
      </xdr:blipFill>
      <xdr:spPr>
        <a:xfrm>
          <a:off x="8642985" y="3295015"/>
          <a:ext cx="1097915" cy="819150"/>
        </a:xfrm>
        <a:prstGeom prst="rect">
          <a:avLst/>
        </a:prstGeom>
        <a:noFill/>
        <a:ln w="9525">
          <a:noFill/>
        </a:ln>
      </xdr:spPr>
    </xdr:pic>
    <xdr:clientData/>
  </xdr:twoCellAnchor>
  <xdr:twoCellAnchor editAs="oneCell">
    <xdr:from>
      <xdr:col>8</xdr:col>
      <xdr:colOff>161925</xdr:colOff>
      <xdr:row>4</xdr:row>
      <xdr:rowOff>74930</xdr:rowOff>
    </xdr:from>
    <xdr:to>
      <xdr:col>8</xdr:col>
      <xdr:colOff>962025</xdr:colOff>
      <xdr:row>4</xdr:row>
      <xdr:rowOff>1009650</xdr:rowOff>
    </xdr:to>
    <xdr:pic>
      <xdr:nvPicPr>
        <xdr:cNvPr id="53" name="图片 52"/>
        <xdr:cNvPicPr>
          <a:picLocks noChangeAspect="1"/>
        </xdr:cNvPicPr>
      </xdr:nvPicPr>
      <xdr:blipFill>
        <a:blip r:embed="rId33"/>
        <a:stretch>
          <a:fillRect/>
        </a:stretch>
      </xdr:blipFill>
      <xdr:spPr>
        <a:xfrm>
          <a:off x="10158730" y="3227070"/>
          <a:ext cx="800100" cy="934720"/>
        </a:xfrm>
        <a:prstGeom prst="rect">
          <a:avLst/>
        </a:prstGeom>
        <a:noFill/>
        <a:ln w="9525">
          <a:noFill/>
        </a:ln>
      </xdr:spPr>
    </xdr:pic>
    <xdr:clientData/>
  </xdr:twoCellAnchor>
  <xdr:twoCellAnchor editAs="oneCell">
    <xdr:from>
      <xdr:col>9</xdr:col>
      <xdr:colOff>257175</xdr:colOff>
      <xdr:row>4</xdr:row>
      <xdr:rowOff>85725</xdr:rowOff>
    </xdr:from>
    <xdr:to>
      <xdr:col>9</xdr:col>
      <xdr:colOff>981075</xdr:colOff>
      <xdr:row>4</xdr:row>
      <xdr:rowOff>942975</xdr:rowOff>
    </xdr:to>
    <xdr:pic>
      <xdr:nvPicPr>
        <xdr:cNvPr id="54" name="图片 53"/>
        <xdr:cNvPicPr>
          <a:picLocks noChangeAspect="1"/>
        </xdr:cNvPicPr>
      </xdr:nvPicPr>
      <xdr:blipFill>
        <a:blip r:embed="rId34"/>
        <a:stretch>
          <a:fillRect/>
        </a:stretch>
      </xdr:blipFill>
      <xdr:spPr>
        <a:xfrm>
          <a:off x="11459210" y="3237865"/>
          <a:ext cx="723900" cy="857250"/>
        </a:xfrm>
        <a:prstGeom prst="rect">
          <a:avLst/>
        </a:prstGeom>
        <a:noFill/>
        <a:ln w="9525">
          <a:noFill/>
        </a:ln>
      </xdr:spPr>
    </xdr:pic>
    <xdr:clientData/>
  </xdr:twoCellAnchor>
  <xdr:twoCellAnchor editAs="oneCell">
    <xdr:from>
      <xdr:col>10</xdr:col>
      <xdr:colOff>104775</xdr:colOff>
      <xdr:row>4</xdr:row>
      <xdr:rowOff>152400</xdr:rowOff>
    </xdr:from>
    <xdr:to>
      <xdr:col>10</xdr:col>
      <xdr:colOff>1133475</xdr:colOff>
      <xdr:row>4</xdr:row>
      <xdr:rowOff>866775</xdr:rowOff>
    </xdr:to>
    <xdr:pic>
      <xdr:nvPicPr>
        <xdr:cNvPr id="55" name="图片 54"/>
        <xdr:cNvPicPr>
          <a:picLocks noChangeAspect="1"/>
        </xdr:cNvPicPr>
      </xdr:nvPicPr>
      <xdr:blipFill>
        <a:blip r:embed="rId35"/>
        <a:stretch>
          <a:fillRect/>
        </a:stretch>
      </xdr:blipFill>
      <xdr:spPr>
        <a:xfrm>
          <a:off x="12532995" y="3304540"/>
          <a:ext cx="1028700" cy="714375"/>
        </a:xfrm>
        <a:prstGeom prst="rect">
          <a:avLst/>
        </a:prstGeom>
        <a:noFill/>
        <a:ln w="9525">
          <a:noFill/>
        </a:ln>
      </xdr:spPr>
    </xdr:pic>
    <xdr:clientData/>
  </xdr:twoCellAnchor>
  <xdr:twoCellAnchor editAs="oneCell">
    <xdr:from>
      <xdr:col>11</xdr:col>
      <xdr:colOff>38100</xdr:colOff>
      <xdr:row>4</xdr:row>
      <xdr:rowOff>161925</xdr:rowOff>
    </xdr:from>
    <xdr:to>
      <xdr:col>11</xdr:col>
      <xdr:colOff>914400</xdr:colOff>
      <xdr:row>4</xdr:row>
      <xdr:rowOff>819150</xdr:rowOff>
    </xdr:to>
    <xdr:pic>
      <xdr:nvPicPr>
        <xdr:cNvPr id="56" name="图片 55"/>
        <xdr:cNvPicPr>
          <a:picLocks noChangeAspect="1"/>
        </xdr:cNvPicPr>
      </xdr:nvPicPr>
      <xdr:blipFill>
        <a:blip r:embed="rId36"/>
        <a:stretch>
          <a:fillRect/>
        </a:stretch>
      </xdr:blipFill>
      <xdr:spPr>
        <a:xfrm>
          <a:off x="13797280" y="3314065"/>
          <a:ext cx="876300" cy="657225"/>
        </a:xfrm>
        <a:prstGeom prst="rect">
          <a:avLst/>
        </a:prstGeom>
        <a:noFill/>
        <a:ln w="9525">
          <a:noFill/>
        </a:ln>
      </xdr:spPr>
    </xdr:pic>
    <xdr:clientData/>
  </xdr:twoCellAnchor>
  <xdr:twoCellAnchor editAs="oneCell">
    <xdr:from>
      <xdr:col>12</xdr:col>
      <xdr:colOff>95250</xdr:colOff>
      <xdr:row>4</xdr:row>
      <xdr:rowOff>133350</xdr:rowOff>
    </xdr:from>
    <xdr:to>
      <xdr:col>12</xdr:col>
      <xdr:colOff>1133475</xdr:colOff>
      <xdr:row>4</xdr:row>
      <xdr:rowOff>904875</xdr:rowOff>
    </xdr:to>
    <xdr:pic>
      <xdr:nvPicPr>
        <xdr:cNvPr id="57" name="图片 56"/>
        <xdr:cNvPicPr>
          <a:picLocks noChangeAspect="1"/>
        </xdr:cNvPicPr>
      </xdr:nvPicPr>
      <xdr:blipFill>
        <a:blip r:embed="rId37"/>
        <a:stretch>
          <a:fillRect/>
        </a:stretch>
      </xdr:blipFill>
      <xdr:spPr>
        <a:xfrm>
          <a:off x="14954885" y="3285490"/>
          <a:ext cx="1038225" cy="771525"/>
        </a:xfrm>
        <a:prstGeom prst="rect">
          <a:avLst/>
        </a:prstGeom>
        <a:noFill/>
        <a:ln w="9525">
          <a:noFill/>
        </a:ln>
      </xdr:spPr>
    </xdr:pic>
    <xdr:clientData/>
  </xdr:twoCellAnchor>
  <xdr:twoCellAnchor editAs="oneCell">
    <xdr:from>
      <xdr:col>13</xdr:col>
      <xdr:colOff>142875</xdr:colOff>
      <xdr:row>4</xdr:row>
      <xdr:rowOff>191770</xdr:rowOff>
    </xdr:from>
    <xdr:to>
      <xdr:col>13</xdr:col>
      <xdr:colOff>962025</xdr:colOff>
      <xdr:row>4</xdr:row>
      <xdr:rowOff>809625</xdr:rowOff>
    </xdr:to>
    <xdr:pic>
      <xdr:nvPicPr>
        <xdr:cNvPr id="58" name="图片 57"/>
        <xdr:cNvPicPr>
          <a:picLocks noChangeAspect="1"/>
        </xdr:cNvPicPr>
      </xdr:nvPicPr>
      <xdr:blipFill>
        <a:blip r:embed="rId38"/>
        <a:stretch>
          <a:fillRect/>
        </a:stretch>
      </xdr:blipFill>
      <xdr:spPr>
        <a:xfrm>
          <a:off x="16301720" y="3343910"/>
          <a:ext cx="819150" cy="617855"/>
        </a:xfrm>
        <a:prstGeom prst="rect">
          <a:avLst/>
        </a:prstGeom>
        <a:noFill/>
        <a:ln w="9525">
          <a:noFill/>
        </a:ln>
      </xdr:spPr>
    </xdr:pic>
    <xdr:clientData/>
  </xdr:twoCellAnchor>
  <xdr:twoCellAnchor editAs="oneCell">
    <xdr:from>
      <xdr:col>14</xdr:col>
      <xdr:colOff>142875</xdr:colOff>
      <xdr:row>4</xdr:row>
      <xdr:rowOff>233680</xdr:rowOff>
    </xdr:from>
    <xdr:to>
      <xdr:col>14</xdr:col>
      <xdr:colOff>1257300</xdr:colOff>
      <xdr:row>4</xdr:row>
      <xdr:rowOff>876300</xdr:rowOff>
    </xdr:to>
    <xdr:pic>
      <xdr:nvPicPr>
        <xdr:cNvPr id="59" name="图片 58"/>
        <xdr:cNvPicPr>
          <a:picLocks noChangeAspect="1"/>
        </xdr:cNvPicPr>
      </xdr:nvPicPr>
      <xdr:blipFill>
        <a:blip r:embed="rId39"/>
        <a:stretch>
          <a:fillRect/>
        </a:stretch>
      </xdr:blipFill>
      <xdr:spPr>
        <a:xfrm>
          <a:off x="17517110" y="3385820"/>
          <a:ext cx="1114425" cy="642620"/>
        </a:xfrm>
        <a:prstGeom prst="rect">
          <a:avLst/>
        </a:prstGeom>
        <a:noFill/>
        <a:ln w="9525">
          <a:noFill/>
        </a:ln>
      </xdr:spPr>
    </xdr:pic>
    <xdr:clientData/>
  </xdr:twoCellAnchor>
  <xdr:twoCellAnchor editAs="oneCell">
    <xdr:from>
      <xdr:col>10</xdr:col>
      <xdr:colOff>0</xdr:colOff>
      <xdr:row>1</xdr:row>
      <xdr:rowOff>0</xdr:rowOff>
    </xdr:from>
    <xdr:to>
      <xdr:col>10</xdr:col>
      <xdr:colOff>1009650</xdr:colOff>
      <xdr:row>1</xdr:row>
      <xdr:rowOff>991235</xdr:rowOff>
    </xdr:to>
    <xdr:pic>
      <xdr:nvPicPr>
        <xdr:cNvPr id="61" name="图片 60"/>
        <xdr:cNvPicPr>
          <a:picLocks noChangeAspect="1"/>
        </xdr:cNvPicPr>
      </xdr:nvPicPr>
      <xdr:blipFill>
        <a:blip r:embed="rId28"/>
        <a:stretch>
          <a:fillRect/>
        </a:stretch>
      </xdr:blipFill>
      <xdr:spPr>
        <a:xfrm>
          <a:off x="12428220" y="198120"/>
          <a:ext cx="1009650" cy="99123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X20"/>
  <sheetViews>
    <sheetView tabSelected="1" zoomScale="85" zoomScaleNormal="85" workbookViewId="0">
      <pane ySplit="1" topLeftCell="A12" activePane="bottomLeft" state="frozen"/>
      <selection/>
      <selection pane="bottomLeft" activeCell="F13" sqref="F13"/>
    </sheetView>
  </sheetViews>
  <sheetFormatPr defaultColWidth="9" defaultRowHeight="13.5" customHeight="1"/>
  <cols>
    <col min="1" max="1" width="6.66666666666667" style="22" customWidth="1"/>
    <col min="2" max="2" width="16.75" style="22" customWidth="1"/>
    <col min="3" max="3" width="12.6439393939394" style="23" customWidth="1"/>
    <col min="4" max="4" width="24.6666666666667" style="24" customWidth="1"/>
    <col min="5" max="5" width="25" style="22" customWidth="1"/>
    <col min="6" max="6" width="30.4393939393939" style="22" customWidth="1"/>
    <col min="7" max="7" width="62.780303030303" style="22" customWidth="1"/>
    <col min="8" max="8" width="14.75" style="22" customWidth="1"/>
    <col min="9" max="9" width="24.8787878787879" style="22" customWidth="1"/>
    <col min="10" max="10" width="26.4621212121212" style="22" customWidth="1"/>
    <col min="11" max="11" width="10.5" style="23" customWidth="1"/>
    <col min="12" max="14" width="9" style="25"/>
    <col min="15" max="15" width="11.3787878787879" style="25"/>
    <col min="16" max="16" width="10" style="23" customWidth="1"/>
    <col min="17" max="17" width="9" style="25"/>
    <col min="18" max="18" width="9.11363636363636" style="25" customWidth="1"/>
    <col min="19" max="22" width="9" style="25"/>
    <col min="23" max="23" width="20.4318181818182" customWidth="1"/>
  </cols>
  <sheetData>
    <row r="1" s="19" customFormat="1" ht="38" customHeight="1" spans="1:24">
      <c r="A1" s="1" t="s">
        <v>0</v>
      </c>
      <c r="B1" s="1" t="s">
        <v>1</v>
      </c>
      <c r="C1" s="1" t="s">
        <v>2</v>
      </c>
      <c r="D1" s="2" t="s">
        <v>3</v>
      </c>
      <c r="E1" s="2" t="s">
        <v>4</v>
      </c>
      <c r="F1" s="26" t="s">
        <v>5</v>
      </c>
      <c r="G1" s="1" t="s">
        <v>6</v>
      </c>
      <c r="H1" s="1" t="s">
        <v>7</v>
      </c>
      <c r="I1" s="1" t="s">
        <v>8</v>
      </c>
      <c r="J1" s="1" t="s">
        <v>9</v>
      </c>
      <c r="K1" s="1" t="s">
        <v>10</v>
      </c>
      <c r="L1" s="1" t="s">
        <v>11</v>
      </c>
      <c r="M1" s="30" t="s">
        <v>12</v>
      </c>
      <c r="N1" s="31" t="s">
        <v>13</v>
      </c>
      <c r="O1" s="32" t="s">
        <v>14</v>
      </c>
      <c r="P1" s="30" t="s">
        <v>15</v>
      </c>
      <c r="Q1" s="45" t="s">
        <v>16</v>
      </c>
      <c r="R1" s="46" t="s">
        <v>17</v>
      </c>
      <c r="S1" s="45" t="s">
        <v>18</v>
      </c>
      <c r="T1" s="45" t="s">
        <v>19</v>
      </c>
      <c r="U1" s="45" t="s">
        <v>20</v>
      </c>
      <c r="V1" s="45" t="s">
        <v>21</v>
      </c>
      <c r="W1" s="47" t="s">
        <v>22</v>
      </c>
      <c r="X1" s="48"/>
    </row>
    <row r="2" s="20" customFormat="1" ht="137" customHeight="1" spans="1:23">
      <c r="A2" s="3">
        <v>1</v>
      </c>
      <c r="B2" s="4" t="str">
        <f>_xlfn.DISPIMG("ID_1C4CB2A8400D490B97507090E696D1DE",1)</f>
        <v>=DISPIMG("ID_1C4CB2A8400D490B97507090E696D1DE",1)</v>
      </c>
      <c r="C2" s="27" t="s">
        <v>23</v>
      </c>
      <c r="D2" s="5" t="s">
        <v>24</v>
      </c>
      <c r="E2" s="28" t="s">
        <v>25</v>
      </c>
      <c r="F2" s="5" t="s">
        <v>26</v>
      </c>
      <c r="G2" s="5" t="s">
        <v>27</v>
      </c>
      <c r="H2" s="5" t="s">
        <v>28</v>
      </c>
      <c r="I2" s="33" t="s">
        <v>29</v>
      </c>
      <c r="J2" s="33"/>
      <c r="K2" s="34">
        <v>24.99</v>
      </c>
      <c r="L2" s="34">
        <v>3.9</v>
      </c>
      <c r="M2" s="35">
        <f t="shared" ref="M2:M8" si="0">K2*N2*6.8</f>
        <v>87.3622</v>
      </c>
      <c r="N2" s="36">
        <f t="shared" ref="N2:N8" si="1">(K2*0.85-L2-(O2+P2/1000*20)/6.8)/K2</f>
        <v>0.514100934491444</v>
      </c>
      <c r="O2" s="37">
        <v>27</v>
      </c>
      <c r="P2" s="38">
        <f t="shared" ref="P2:P8" si="2">MAX(Q2,R2)</f>
        <v>178</v>
      </c>
      <c r="Q2" s="49">
        <v>178</v>
      </c>
      <c r="R2" s="38">
        <f t="shared" ref="R2:R8" si="3">(S2*T2*U2)/6</f>
        <v>48.1</v>
      </c>
      <c r="S2" s="50">
        <v>13</v>
      </c>
      <c r="T2" s="50">
        <v>7.4</v>
      </c>
      <c r="U2" s="51">
        <v>3</v>
      </c>
      <c r="V2" s="52">
        <v>1</v>
      </c>
      <c r="W2" s="53"/>
    </row>
    <row r="3" ht="127" customHeight="1" spans="1:23">
      <c r="A3" s="3">
        <v>2</v>
      </c>
      <c r="B3" s="4" t="str">
        <f>_xlfn.DISPIMG("ID_798FAF9E52E44718B3AF710A3250F5AF",1)</f>
        <v>=DISPIMG("ID_798FAF9E52E44718B3AF710A3250F5AF",1)</v>
      </c>
      <c r="C3" s="27" t="s">
        <v>30</v>
      </c>
      <c r="D3" s="5" t="s">
        <v>31</v>
      </c>
      <c r="E3" s="5" t="s">
        <v>32</v>
      </c>
      <c r="F3" s="5" t="s">
        <v>33</v>
      </c>
      <c r="G3" s="5" t="s">
        <v>34</v>
      </c>
      <c r="H3" s="5" t="s">
        <v>35</v>
      </c>
      <c r="I3" s="5" t="s">
        <v>36</v>
      </c>
      <c r="J3" s="5" t="s">
        <v>37</v>
      </c>
      <c r="K3" s="34">
        <v>29.99</v>
      </c>
      <c r="L3" s="34">
        <v>3.9</v>
      </c>
      <c r="M3" s="35">
        <f t="shared" si="0"/>
        <v>88.2222</v>
      </c>
      <c r="N3" s="36">
        <f t="shared" si="1"/>
        <v>0.432605966694781</v>
      </c>
      <c r="O3" s="37">
        <v>56</v>
      </c>
      <c r="P3" s="38">
        <f t="shared" si="2"/>
        <v>130</v>
      </c>
      <c r="Q3" s="49">
        <v>130</v>
      </c>
      <c r="R3" s="38">
        <f t="shared" si="3"/>
        <v>126.875</v>
      </c>
      <c r="S3" s="50">
        <v>15</v>
      </c>
      <c r="T3" s="50">
        <v>14.5</v>
      </c>
      <c r="U3" s="54">
        <v>3.5</v>
      </c>
      <c r="V3" s="54">
        <v>3</v>
      </c>
      <c r="W3" s="55"/>
    </row>
    <row r="4" ht="154" customHeight="1" spans="1:23">
      <c r="A4" s="3">
        <v>3</v>
      </c>
      <c r="B4" s="4" t="str">
        <f>_xlfn.DISPIMG("ID_2F9CC9D1B90D4887874FA5087F037B6F",1)</f>
        <v>=DISPIMG("ID_2F9CC9D1B90D4887874FA5087F037B6F",1)</v>
      </c>
      <c r="C4" s="27" t="s">
        <v>38</v>
      </c>
      <c r="D4" s="5" t="s">
        <v>39</v>
      </c>
      <c r="E4" s="5" t="s">
        <v>40</v>
      </c>
      <c r="F4" s="5" t="s">
        <v>41</v>
      </c>
      <c r="G4" s="5" t="s">
        <v>42</v>
      </c>
      <c r="H4" s="5" t="s">
        <v>43</v>
      </c>
      <c r="I4" s="5" t="s">
        <v>44</v>
      </c>
      <c r="J4" s="5"/>
      <c r="K4" s="34">
        <v>35.99</v>
      </c>
      <c r="L4" s="34">
        <v>3.68</v>
      </c>
      <c r="M4" s="35">
        <f t="shared" si="0"/>
        <v>155.9582</v>
      </c>
      <c r="N4" s="36">
        <f t="shared" si="1"/>
        <v>0.637261167317719</v>
      </c>
      <c r="O4" s="37">
        <v>26</v>
      </c>
      <c r="P4" s="38">
        <f t="shared" si="2"/>
        <v>52</v>
      </c>
      <c r="Q4" s="49">
        <v>52</v>
      </c>
      <c r="R4" s="38">
        <f t="shared" si="3"/>
        <v>10.5</v>
      </c>
      <c r="S4" s="54">
        <v>7</v>
      </c>
      <c r="T4" s="54">
        <v>5</v>
      </c>
      <c r="U4" s="54">
        <v>1.8</v>
      </c>
      <c r="V4" s="54">
        <v>1</v>
      </c>
      <c r="W4" s="55"/>
    </row>
    <row r="5" ht="126" customHeight="1" spans="1:23">
      <c r="A5" s="3">
        <v>4</v>
      </c>
      <c r="B5" s="4" t="str">
        <f>_xlfn.DISPIMG("ID_18C7B39AE02C4BAA8BABE8FAE4E16DB3",1)</f>
        <v>=DISPIMG("ID_18C7B39AE02C4BAA8BABE8FAE4E16DB3",1)</v>
      </c>
      <c r="C5" s="27" t="s">
        <v>45</v>
      </c>
      <c r="D5" s="5" t="s">
        <v>46</v>
      </c>
      <c r="E5" s="5" t="s">
        <v>47</v>
      </c>
      <c r="F5" s="5" t="s">
        <v>48</v>
      </c>
      <c r="G5" s="24" t="s">
        <v>49</v>
      </c>
      <c r="H5" s="5" t="s">
        <v>50</v>
      </c>
      <c r="I5" s="24" t="s">
        <v>51</v>
      </c>
      <c r="J5" s="5" t="s">
        <v>52</v>
      </c>
      <c r="K5" s="34">
        <v>39.99</v>
      </c>
      <c r="L5" s="34">
        <v>4.99</v>
      </c>
      <c r="M5" s="35">
        <f t="shared" si="0"/>
        <v>140.4702</v>
      </c>
      <c r="N5" s="36">
        <f t="shared" si="1"/>
        <v>0.516563699748466</v>
      </c>
      <c r="O5" s="37">
        <v>46.5</v>
      </c>
      <c r="P5" s="38">
        <f t="shared" si="2"/>
        <v>512</v>
      </c>
      <c r="Q5" s="49">
        <v>512</v>
      </c>
      <c r="R5" s="38">
        <f t="shared" si="3"/>
        <v>377.666666666667</v>
      </c>
      <c r="S5" s="54">
        <v>27.5</v>
      </c>
      <c r="T5" s="54">
        <v>10.3</v>
      </c>
      <c r="U5" s="54">
        <v>8</v>
      </c>
      <c r="V5" s="54" t="s">
        <v>53</v>
      </c>
      <c r="W5" s="55"/>
    </row>
    <row r="6" ht="151" customHeight="1" spans="1:23">
      <c r="A6" s="3">
        <v>5</v>
      </c>
      <c r="B6" s="4" t="str">
        <f>_xlfn.DISPIMG("ID_F48C383F54054FC1ACE4C72CE599D382",1)</f>
        <v>=DISPIMG("ID_F48C383F54054FC1ACE4C72CE599D382",1)</v>
      </c>
      <c r="C6" s="27" t="s">
        <v>54</v>
      </c>
      <c r="D6" s="5" t="s">
        <v>55</v>
      </c>
      <c r="E6" s="5" t="s">
        <v>56</v>
      </c>
      <c r="F6" s="5" t="s">
        <v>57</v>
      </c>
      <c r="G6" s="5" t="s">
        <v>58</v>
      </c>
      <c r="H6" s="5" t="s">
        <v>59</v>
      </c>
      <c r="I6" s="4" t="s">
        <v>60</v>
      </c>
      <c r="J6" s="4"/>
      <c r="K6" s="34">
        <v>14.99</v>
      </c>
      <c r="L6" s="34">
        <v>3.9</v>
      </c>
      <c r="M6" s="35">
        <f t="shared" si="0"/>
        <v>26.0422</v>
      </c>
      <c r="N6" s="36">
        <f t="shared" si="1"/>
        <v>0.255486010281364</v>
      </c>
      <c r="O6" s="37">
        <v>29.6</v>
      </c>
      <c r="P6" s="38">
        <f t="shared" si="2"/>
        <v>224</v>
      </c>
      <c r="Q6" s="49">
        <v>224</v>
      </c>
      <c r="R6" s="38">
        <f t="shared" si="3"/>
        <v>152.1</v>
      </c>
      <c r="S6" s="54">
        <v>13</v>
      </c>
      <c r="T6" s="54">
        <v>13</v>
      </c>
      <c r="U6" s="54">
        <v>5.4</v>
      </c>
      <c r="V6" s="54">
        <v>2</v>
      </c>
      <c r="W6" s="55"/>
    </row>
    <row r="7" ht="134" customHeight="1" spans="1:23">
      <c r="A7" s="3">
        <v>6</v>
      </c>
      <c r="B7" s="4" t="str">
        <f>_xlfn.DISPIMG("ID_3F943BB0349B4D84965C8DEF8FEE6CAB",1)</f>
        <v>=DISPIMG("ID_3F943BB0349B4D84965C8DEF8FEE6CAB",1)</v>
      </c>
      <c r="C7" s="27" t="s">
        <v>61</v>
      </c>
      <c r="D7" s="5" t="s">
        <v>62</v>
      </c>
      <c r="E7" s="5" t="s">
        <v>63</v>
      </c>
      <c r="F7" s="5" t="s">
        <v>64</v>
      </c>
      <c r="G7" s="5" t="s">
        <v>65</v>
      </c>
      <c r="H7" s="5" t="s">
        <v>66</v>
      </c>
      <c r="I7" s="5"/>
      <c r="J7" s="5"/>
      <c r="K7" s="34">
        <v>8.99</v>
      </c>
      <c r="L7" s="34">
        <v>3.68</v>
      </c>
      <c r="M7" s="35">
        <f t="shared" si="0"/>
        <v>15.6182</v>
      </c>
      <c r="N7" s="36">
        <f t="shared" si="1"/>
        <v>0.255483216645946</v>
      </c>
      <c r="O7" s="37">
        <v>11</v>
      </c>
      <c r="P7" s="38">
        <f t="shared" si="2"/>
        <v>16</v>
      </c>
      <c r="Q7" s="49">
        <v>16</v>
      </c>
      <c r="R7" s="38">
        <f t="shared" si="3"/>
        <v>5.83333333333333</v>
      </c>
      <c r="S7" s="54">
        <v>7</v>
      </c>
      <c r="T7" s="54">
        <v>5</v>
      </c>
      <c r="U7" s="54">
        <v>1</v>
      </c>
      <c r="V7" s="54">
        <v>1</v>
      </c>
      <c r="W7" s="55"/>
    </row>
    <row r="8" ht="119" customHeight="1" spans="1:23">
      <c r="A8" s="3">
        <v>7</v>
      </c>
      <c r="B8" s="4" t="str">
        <f>_xlfn.DISPIMG("ID_57AB005B27AD414BBF560C002F4A8122",1)</f>
        <v>=DISPIMG("ID_57AB005B27AD414BBF560C002F4A8122",1)</v>
      </c>
      <c r="C8" s="27" t="s">
        <v>67</v>
      </c>
      <c r="D8" s="5" t="s">
        <v>68</v>
      </c>
      <c r="E8" s="5" t="s">
        <v>69</v>
      </c>
      <c r="F8" s="5" t="s">
        <v>70</v>
      </c>
      <c r="G8" s="5" t="s">
        <v>71</v>
      </c>
      <c r="H8" s="5" t="s">
        <v>72</v>
      </c>
      <c r="I8" s="5"/>
      <c r="J8" s="5"/>
      <c r="K8" s="34">
        <v>10.99</v>
      </c>
      <c r="L8" s="34">
        <v>3.68</v>
      </c>
      <c r="M8" s="35">
        <f t="shared" si="0"/>
        <v>28.2582</v>
      </c>
      <c r="N8" s="36">
        <f t="shared" si="1"/>
        <v>0.378127174436654</v>
      </c>
      <c r="O8" s="37">
        <v>10</v>
      </c>
      <c r="P8" s="38">
        <f t="shared" si="2"/>
        <v>12</v>
      </c>
      <c r="Q8" s="49">
        <v>12</v>
      </c>
      <c r="R8" s="38">
        <f t="shared" si="3"/>
        <v>5.83333333333333</v>
      </c>
      <c r="S8" s="54">
        <v>7</v>
      </c>
      <c r="T8" s="54">
        <v>5</v>
      </c>
      <c r="U8" s="54">
        <v>1</v>
      </c>
      <c r="V8" s="54">
        <v>1</v>
      </c>
      <c r="W8" s="55"/>
    </row>
    <row r="9" ht="93" customHeight="1" spans="1:23">
      <c r="A9" s="3">
        <v>8</v>
      </c>
      <c r="B9" s="4" t="str">
        <f>_xlfn.DISPIMG("ID_B7E1C999910847C9926DE54FEFF02A3C",1)</f>
        <v>=DISPIMG("ID_B7E1C999910847C9926DE54FEFF02A3C",1)</v>
      </c>
      <c r="C9" s="27" t="s">
        <v>73</v>
      </c>
      <c r="D9" s="5" t="s">
        <v>74</v>
      </c>
      <c r="E9" s="5" t="s">
        <v>75</v>
      </c>
      <c r="F9" s="5" t="s">
        <v>76</v>
      </c>
      <c r="G9" s="5" t="s">
        <v>77</v>
      </c>
      <c r="H9" s="5" t="s">
        <v>78</v>
      </c>
      <c r="I9" s="5" t="str">
        <f>_xlfn.DISPIMG("ID_97BFD3DAD77442F5B8E57507457BD7A3",1)</f>
        <v>=DISPIMG("ID_97BFD3DAD77442F5B8E57507457BD7A3",1)</v>
      </c>
      <c r="J9" s="5" t="s">
        <v>79</v>
      </c>
      <c r="K9" s="34">
        <v>42.99</v>
      </c>
      <c r="L9" s="34">
        <v>6.05</v>
      </c>
      <c r="M9" s="35">
        <f t="shared" ref="M9:M20" si="4">K9*N9*6.8</f>
        <v>104.1822</v>
      </c>
      <c r="N9" s="36">
        <f t="shared" ref="N9:N20" si="5">(K9*0.85-L9-(O9+P9/1000*20)/6.8)/K9</f>
        <v>0.356383153400928</v>
      </c>
      <c r="O9" s="37">
        <v>82</v>
      </c>
      <c r="P9" s="38">
        <f t="shared" ref="P9:P20" si="6">MAX(Q9,R9)</f>
        <v>1058</v>
      </c>
      <c r="Q9" s="49">
        <v>1058</v>
      </c>
      <c r="R9" s="38">
        <f t="shared" ref="R9:R20" si="7">(S9*T9*U9)/6</f>
        <v>459</v>
      </c>
      <c r="S9" s="54">
        <v>18</v>
      </c>
      <c r="T9" s="54">
        <v>17</v>
      </c>
      <c r="U9" s="54">
        <v>9</v>
      </c>
      <c r="V9" s="54">
        <v>7</v>
      </c>
      <c r="W9" s="55"/>
    </row>
    <row r="10" customFormat="1" ht="136" customHeight="1" spans="1:23">
      <c r="A10" s="3">
        <v>9</v>
      </c>
      <c r="B10" s="4" t="str">
        <f>_xlfn.DISPIMG("ID_BB57C8E45C334D45A9CF68C573DF2B32",1)</f>
        <v>=DISPIMG("ID_BB57C8E45C334D45A9CF68C573DF2B32",1)</v>
      </c>
      <c r="C10" s="27" t="s">
        <v>80</v>
      </c>
      <c r="D10" s="5" t="s">
        <v>81</v>
      </c>
      <c r="E10" s="5" t="s">
        <v>82</v>
      </c>
      <c r="F10" s="5" t="s">
        <v>83</v>
      </c>
      <c r="G10" s="5" t="s">
        <v>84</v>
      </c>
      <c r="H10" s="5" t="s">
        <v>85</v>
      </c>
      <c r="I10" s="5" t="s">
        <v>86</v>
      </c>
      <c r="J10" s="5" t="s">
        <v>87</v>
      </c>
      <c r="K10" s="34">
        <v>12.99</v>
      </c>
      <c r="L10" s="34">
        <v>3.68</v>
      </c>
      <c r="M10" s="35">
        <f t="shared" si="4"/>
        <v>32.4782</v>
      </c>
      <c r="N10" s="36">
        <f t="shared" si="5"/>
        <v>0.367683285785446</v>
      </c>
      <c r="O10" s="37">
        <v>16.5</v>
      </c>
      <c r="P10" s="38">
        <f t="shared" si="6"/>
        <v>54</v>
      </c>
      <c r="Q10" s="49">
        <v>54</v>
      </c>
      <c r="R10" s="38">
        <f t="shared" si="7"/>
        <v>33</v>
      </c>
      <c r="S10" s="54">
        <v>11</v>
      </c>
      <c r="T10" s="54">
        <v>10</v>
      </c>
      <c r="U10" s="54">
        <v>1.8</v>
      </c>
      <c r="V10" s="54">
        <v>2</v>
      </c>
      <c r="W10" s="55"/>
    </row>
    <row r="11" ht="129" customHeight="1" spans="1:23">
      <c r="A11" s="3">
        <v>10</v>
      </c>
      <c r="B11" s="4" t="str">
        <f>_xlfn.DISPIMG("ID_0FE87CAFA49B4C6E921993358D2F40B0",1)</f>
        <v>=DISPIMG("ID_0FE87CAFA49B4C6E921993358D2F40B0",1)</v>
      </c>
      <c r="C11" s="27" t="s">
        <v>88</v>
      </c>
      <c r="D11" s="5" t="s">
        <v>89</v>
      </c>
      <c r="E11" s="5" t="s">
        <v>90</v>
      </c>
      <c r="F11" s="5" t="s">
        <v>91</v>
      </c>
      <c r="G11" s="5" t="s">
        <v>92</v>
      </c>
      <c r="H11" s="5" t="s">
        <v>93</v>
      </c>
      <c r="I11" s="5"/>
      <c r="J11" s="39" t="s">
        <v>94</v>
      </c>
      <c r="K11" s="34">
        <v>35.99</v>
      </c>
      <c r="L11" s="34">
        <v>3.9</v>
      </c>
      <c r="M11" s="35">
        <f t="shared" si="4"/>
        <v>132.0622</v>
      </c>
      <c r="N11" s="36">
        <f t="shared" si="5"/>
        <v>0.539619665593384</v>
      </c>
      <c r="O11" s="37">
        <v>45</v>
      </c>
      <c r="P11" s="38">
        <f t="shared" si="6"/>
        <v>222</v>
      </c>
      <c r="Q11" s="49">
        <v>222</v>
      </c>
      <c r="R11" s="38">
        <f t="shared" si="7"/>
        <v>103.74</v>
      </c>
      <c r="S11" s="54">
        <v>13</v>
      </c>
      <c r="T11" s="54">
        <v>12.6</v>
      </c>
      <c r="U11" s="54">
        <v>3.8</v>
      </c>
      <c r="V11" s="54">
        <v>2</v>
      </c>
      <c r="W11" s="55"/>
    </row>
    <row r="12" ht="156" customHeight="1" spans="1:23">
      <c r="A12" s="3">
        <v>11</v>
      </c>
      <c r="B12" s="4" t="str">
        <f>_xlfn.DISPIMG("ID_4685F43701EA47C2BF78277654E99DC6",1)</f>
        <v>=DISPIMG("ID_4685F43701EA47C2BF78277654E99DC6",1)</v>
      </c>
      <c r="C12" s="27" t="s">
        <v>95</v>
      </c>
      <c r="D12" s="5" t="s">
        <v>96</v>
      </c>
      <c r="E12" s="5" t="s">
        <v>97</v>
      </c>
      <c r="F12" s="5" t="s">
        <v>98</v>
      </c>
      <c r="G12" s="5" t="s">
        <v>99</v>
      </c>
      <c r="H12" s="5" t="s">
        <v>100</v>
      </c>
      <c r="I12" s="4"/>
      <c r="J12" s="40" t="s">
        <v>101</v>
      </c>
      <c r="K12" s="34">
        <v>9.99</v>
      </c>
      <c r="L12" s="34">
        <v>3.68</v>
      </c>
      <c r="M12" s="35">
        <f t="shared" si="4"/>
        <v>24.4982</v>
      </c>
      <c r="N12" s="36">
        <f t="shared" si="5"/>
        <v>0.360628275334158</v>
      </c>
      <c r="O12" s="37">
        <v>7.5</v>
      </c>
      <c r="P12" s="38">
        <f t="shared" si="6"/>
        <v>36</v>
      </c>
      <c r="Q12" s="49">
        <v>36</v>
      </c>
      <c r="R12" s="38">
        <f t="shared" si="7"/>
        <v>30.55</v>
      </c>
      <c r="S12" s="54">
        <v>13</v>
      </c>
      <c r="T12" s="54">
        <v>9.4</v>
      </c>
      <c r="U12" s="54">
        <v>1.5</v>
      </c>
      <c r="V12" s="54">
        <v>1</v>
      </c>
      <c r="W12" s="55"/>
    </row>
    <row r="13" ht="148" customHeight="1" spans="1:23">
      <c r="A13" s="3">
        <v>12</v>
      </c>
      <c r="B13" s="4" t="str">
        <f>_xlfn.DISPIMG("ID_DE8921024E784B559C2C4D12ABD039FB",1)</f>
        <v>=DISPIMG("ID_DE8921024E784B559C2C4D12ABD039FB",1)</v>
      </c>
      <c r="C13" s="27" t="s">
        <v>102</v>
      </c>
      <c r="D13" s="5" t="s">
        <v>103</v>
      </c>
      <c r="E13" s="5" t="s">
        <v>104</v>
      </c>
      <c r="F13" s="5" t="s">
        <v>105</v>
      </c>
      <c r="G13" s="5" t="s">
        <v>106</v>
      </c>
      <c r="H13" s="5" t="s">
        <v>107</v>
      </c>
      <c r="I13" s="4" t="s">
        <v>108</v>
      </c>
      <c r="J13" s="5"/>
      <c r="K13" s="34">
        <v>11.99</v>
      </c>
      <c r="L13" s="34">
        <v>3.68</v>
      </c>
      <c r="M13" s="35">
        <f t="shared" si="4"/>
        <v>31.8982</v>
      </c>
      <c r="N13" s="36">
        <f t="shared" si="5"/>
        <v>0.391235343178139</v>
      </c>
      <c r="O13" s="41">
        <v>11.5</v>
      </c>
      <c r="P13" s="38">
        <f t="shared" si="6"/>
        <v>44</v>
      </c>
      <c r="Q13" s="49">
        <v>44</v>
      </c>
      <c r="R13" s="38">
        <f t="shared" si="7"/>
        <v>28</v>
      </c>
      <c r="S13" s="54">
        <v>7.5</v>
      </c>
      <c r="T13" s="54">
        <v>6.4</v>
      </c>
      <c r="U13" s="54">
        <v>3.5</v>
      </c>
      <c r="V13" s="54">
        <v>1</v>
      </c>
      <c r="W13" s="55"/>
    </row>
    <row r="14" ht="128" customHeight="1" spans="1:23">
      <c r="A14" s="3">
        <v>13</v>
      </c>
      <c r="B14" s="4" t="str">
        <f>_xlfn.DISPIMG("ID_B2557625142C402E89BD60D0A9738615",1)</f>
        <v>=DISPIMG("ID_B2557625142C402E89BD60D0A9738615",1)</v>
      </c>
      <c r="C14" s="27" t="s">
        <v>109</v>
      </c>
      <c r="D14" s="5" t="s">
        <v>110</v>
      </c>
      <c r="E14" s="5" t="s">
        <v>111</v>
      </c>
      <c r="F14" s="5" t="s">
        <v>112</v>
      </c>
      <c r="G14" s="5" t="s">
        <v>113</v>
      </c>
      <c r="H14" s="5" t="s">
        <v>114</v>
      </c>
      <c r="I14" s="4" t="s">
        <v>108</v>
      </c>
      <c r="J14" s="5" t="s">
        <v>115</v>
      </c>
      <c r="K14" s="34">
        <v>13.99</v>
      </c>
      <c r="L14" s="34">
        <v>3.68</v>
      </c>
      <c r="M14" s="35">
        <f t="shared" si="4"/>
        <v>42.8382</v>
      </c>
      <c r="N14" s="36">
        <f t="shared" si="5"/>
        <v>0.450302737249296</v>
      </c>
      <c r="O14" s="37">
        <v>12</v>
      </c>
      <c r="P14" s="38">
        <f t="shared" si="6"/>
        <v>50</v>
      </c>
      <c r="Q14" s="49">
        <v>50</v>
      </c>
      <c r="R14" s="38">
        <f t="shared" si="7"/>
        <v>32.8533333333333</v>
      </c>
      <c r="S14" s="54">
        <v>8.8</v>
      </c>
      <c r="T14" s="54">
        <v>6.4</v>
      </c>
      <c r="U14" s="54">
        <v>3.5</v>
      </c>
      <c r="V14" s="54">
        <v>1</v>
      </c>
      <c r="W14" s="55"/>
    </row>
    <row r="15" s="21" customFormat="1" ht="136" customHeight="1" spans="1:23">
      <c r="A15" s="3">
        <v>14</v>
      </c>
      <c r="B15" s="4" t="str">
        <f>_xlfn.DISPIMG("ID_3C202D577BE34F53B6FE6084AAE70A5E",1)</f>
        <v>=DISPIMG("ID_3C202D577BE34F53B6FE6084AAE70A5E",1)</v>
      </c>
      <c r="C15" s="27" t="s">
        <v>116</v>
      </c>
      <c r="D15" s="5" t="s">
        <v>117</v>
      </c>
      <c r="E15" s="5" t="s">
        <v>118</v>
      </c>
      <c r="F15" s="5" t="s">
        <v>119</v>
      </c>
      <c r="G15" s="5" t="s">
        <v>120</v>
      </c>
      <c r="H15" s="5" t="s">
        <v>121</v>
      </c>
      <c r="I15" s="42" t="s">
        <v>108</v>
      </c>
      <c r="J15" s="33"/>
      <c r="K15" s="34">
        <v>14.99</v>
      </c>
      <c r="L15" s="34">
        <v>3.68</v>
      </c>
      <c r="M15" s="35">
        <f t="shared" si="4"/>
        <v>47.9982</v>
      </c>
      <c r="N15" s="36">
        <f t="shared" si="5"/>
        <v>0.470884511242789</v>
      </c>
      <c r="O15" s="37">
        <v>12.5</v>
      </c>
      <c r="P15" s="38">
        <f t="shared" si="6"/>
        <v>56</v>
      </c>
      <c r="Q15" s="49">
        <v>56</v>
      </c>
      <c r="R15" s="38">
        <f t="shared" si="7"/>
        <v>55</v>
      </c>
      <c r="S15" s="50">
        <v>11</v>
      </c>
      <c r="T15" s="50">
        <v>7.5</v>
      </c>
      <c r="U15" s="50">
        <v>4</v>
      </c>
      <c r="V15" s="54">
        <v>1</v>
      </c>
      <c r="W15" s="53"/>
    </row>
    <row r="16" s="20" customFormat="1" ht="140" customHeight="1" spans="1:23">
      <c r="A16" s="3">
        <v>15</v>
      </c>
      <c r="B16" s="4" t="str">
        <f>_xlfn.DISPIMG("ID_22C0FAA0B18C4786A233598AF4D41F3C",1)</f>
        <v>=DISPIMG("ID_22C0FAA0B18C4786A233598AF4D41F3C",1)</v>
      </c>
      <c r="C16" s="27" t="s">
        <v>122</v>
      </c>
      <c r="D16" s="5" t="s">
        <v>123</v>
      </c>
      <c r="E16" s="5" t="s">
        <v>124</v>
      </c>
      <c r="F16" s="5" t="s">
        <v>125</v>
      </c>
      <c r="G16" s="5" t="s">
        <v>126</v>
      </c>
      <c r="H16" s="5" t="s">
        <v>127</v>
      </c>
      <c r="I16" s="33"/>
      <c r="J16" s="33"/>
      <c r="K16" s="34">
        <v>12.49</v>
      </c>
      <c r="L16" s="34">
        <v>3.9</v>
      </c>
      <c r="M16" s="35">
        <f t="shared" si="4"/>
        <v>25.7122</v>
      </c>
      <c r="N16" s="36">
        <f t="shared" si="5"/>
        <v>0.302738661517449</v>
      </c>
      <c r="O16" s="37">
        <v>17</v>
      </c>
      <c r="P16" s="38">
        <f t="shared" si="6"/>
        <v>148</v>
      </c>
      <c r="Q16" s="49">
        <v>148</v>
      </c>
      <c r="R16" s="38">
        <f t="shared" si="7"/>
        <v>58.7416666666667</v>
      </c>
      <c r="S16" s="50">
        <v>9.5</v>
      </c>
      <c r="T16" s="50">
        <v>7</v>
      </c>
      <c r="U16" s="50">
        <v>5.3</v>
      </c>
      <c r="V16" s="56">
        <v>2</v>
      </c>
      <c r="W16" s="53" t="str">
        <f>_xlfn.DISPIMG("ID_8C5CD9EA48CA4681B11BD70B5E976245",1)</f>
        <v>=DISPIMG("ID_8C5CD9EA48CA4681B11BD70B5E976245",1)</v>
      </c>
    </row>
    <row r="17" ht="128" customHeight="1" spans="1:23">
      <c r="A17" s="3">
        <v>16</v>
      </c>
      <c r="B17" s="4" t="str">
        <f>_xlfn.DISPIMG("ID_F56373CBF54F4BBD8A2DE6BFFDA594A4",1)</f>
        <v>=DISPIMG("ID_F56373CBF54F4BBD8A2DE6BFFDA594A4",1)</v>
      </c>
      <c r="C17" s="27" t="s">
        <v>128</v>
      </c>
      <c r="D17" s="5" t="s">
        <v>129</v>
      </c>
      <c r="E17" s="5" t="s">
        <v>130</v>
      </c>
      <c r="F17" s="5" t="s">
        <v>131</v>
      </c>
      <c r="G17" s="5" t="s">
        <v>132</v>
      </c>
      <c r="H17" s="5" t="s">
        <v>133</v>
      </c>
      <c r="I17" s="4"/>
      <c r="J17" s="4"/>
      <c r="K17" s="34">
        <v>18.99</v>
      </c>
      <c r="L17" s="34">
        <v>3.68</v>
      </c>
      <c r="M17" s="35">
        <f t="shared" si="4"/>
        <v>57.6782</v>
      </c>
      <c r="N17" s="36">
        <f t="shared" si="5"/>
        <v>0.44666078121612</v>
      </c>
      <c r="O17" s="37">
        <v>25.5</v>
      </c>
      <c r="P17" s="38">
        <f t="shared" si="6"/>
        <v>78</v>
      </c>
      <c r="Q17" s="49">
        <v>78</v>
      </c>
      <c r="R17" s="38">
        <f t="shared" si="7"/>
        <v>20.4</v>
      </c>
      <c r="S17" s="56">
        <v>8.5</v>
      </c>
      <c r="T17" s="56">
        <v>8</v>
      </c>
      <c r="U17" s="56">
        <v>1.8</v>
      </c>
      <c r="V17" s="54">
        <v>1</v>
      </c>
      <c r="W17" s="55"/>
    </row>
    <row r="18" ht="75" customHeight="1" spans="1:23">
      <c r="A18" s="3">
        <v>17</v>
      </c>
      <c r="B18" s="4" t="str">
        <f>_xlfn.DISPIMG("ID_163DCB32DB784230A434F2CE296FE819",1)</f>
        <v>=DISPIMG("ID_163DCB32DB784230A434F2CE296FE819",1)</v>
      </c>
      <c r="C18" s="27" t="s">
        <v>134</v>
      </c>
      <c r="D18" s="5" t="s">
        <v>135</v>
      </c>
      <c r="E18" s="5" t="s">
        <v>136</v>
      </c>
      <c r="F18" s="5" t="s">
        <v>137</v>
      </c>
      <c r="G18" s="5" t="s">
        <v>138</v>
      </c>
      <c r="H18" s="5" t="s">
        <v>139</v>
      </c>
      <c r="I18" s="5"/>
      <c r="J18" s="5"/>
      <c r="K18" s="34">
        <v>21.99</v>
      </c>
      <c r="L18" s="34">
        <v>3.9</v>
      </c>
      <c r="M18" s="35">
        <f t="shared" si="4"/>
        <v>55.4622</v>
      </c>
      <c r="N18" s="36">
        <f t="shared" si="5"/>
        <v>0.370905224299815</v>
      </c>
      <c r="O18" s="37">
        <v>42</v>
      </c>
      <c r="P18" s="38">
        <f t="shared" si="6"/>
        <v>156</v>
      </c>
      <c r="Q18" s="49">
        <v>156</v>
      </c>
      <c r="R18" s="38">
        <f t="shared" si="7"/>
        <v>24</v>
      </c>
      <c r="S18" s="54">
        <v>9</v>
      </c>
      <c r="T18" s="54">
        <v>8</v>
      </c>
      <c r="U18" s="54">
        <v>2</v>
      </c>
      <c r="V18" s="54">
        <v>1</v>
      </c>
      <c r="W18" s="55"/>
    </row>
    <row r="19" ht="81" customHeight="1" spans="1:23">
      <c r="A19" s="3">
        <v>18</v>
      </c>
      <c r="B19" s="4"/>
      <c r="C19" s="27" t="s">
        <v>140</v>
      </c>
      <c r="D19" s="5" t="s">
        <v>141</v>
      </c>
      <c r="E19" s="5" t="s">
        <v>142</v>
      </c>
      <c r="F19" s="5" t="s">
        <v>143</v>
      </c>
      <c r="G19" s="29" t="s">
        <v>144</v>
      </c>
      <c r="H19" s="5" t="s">
        <v>145</v>
      </c>
      <c r="I19" s="43" t="s">
        <v>146</v>
      </c>
      <c r="J19" s="44" t="s">
        <v>147</v>
      </c>
      <c r="K19" s="34">
        <v>32.99</v>
      </c>
      <c r="L19" s="34">
        <v>3.68</v>
      </c>
      <c r="M19" s="35">
        <f t="shared" si="4"/>
        <v>95.6182</v>
      </c>
      <c r="N19" s="36">
        <f t="shared" si="5"/>
        <v>0.426235222794786</v>
      </c>
      <c r="O19" s="37">
        <v>68</v>
      </c>
      <c r="P19" s="38">
        <f t="shared" si="6"/>
        <v>102</v>
      </c>
      <c r="Q19" s="57">
        <v>102</v>
      </c>
      <c r="R19" s="38">
        <f t="shared" si="7"/>
        <v>31.7333333333333</v>
      </c>
      <c r="S19" s="58">
        <v>13.6</v>
      </c>
      <c r="T19" s="58">
        <v>7</v>
      </c>
      <c r="U19" s="58">
        <v>2</v>
      </c>
      <c r="V19" s="58">
        <v>1</v>
      </c>
      <c r="W19" s="55"/>
    </row>
    <row r="20" s="20" customFormat="1" ht="151" customHeight="1" spans="1:23">
      <c r="A20" s="3">
        <v>19</v>
      </c>
      <c r="B20" s="4"/>
      <c r="C20" s="27" t="s">
        <v>148</v>
      </c>
      <c r="D20" s="5" t="s">
        <v>149</v>
      </c>
      <c r="E20" s="5" t="s">
        <v>150</v>
      </c>
      <c r="F20" s="5" t="s">
        <v>151</v>
      </c>
      <c r="G20" s="29" t="s">
        <v>152</v>
      </c>
      <c r="H20" s="5" t="s">
        <v>153</v>
      </c>
      <c r="I20" s="33" t="s">
        <v>154</v>
      </c>
      <c r="J20" s="33" t="s">
        <v>155</v>
      </c>
      <c r="K20" s="34">
        <v>39.99</v>
      </c>
      <c r="L20" s="34">
        <v>3.9</v>
      </c>
      <c r="M20" s="35">
        <f t="shared" si="4"/>
        <v>130.5022</v>
      </c>
      <c r="N20" s="36">
        <f t="shared" si="5"/>
        <v>0.479907476869217</v>
      </c>
      <c r="O20" s="37">
        <v>70</v>
      </c>
      <c r="P20" s="38">
        <f t="shared" si="6"/>
        <v>206</v>
      </c>
      <c r="Q20" s="57">
        <v>206</v>
      </c>
      <c r="R20" s="38">
        <f t="shared" si="7"/>
        <v>139.8375</v>
      </c>
      <c r="S20" s="59">
        <v>16.5</v>
      </c>
      <c r="T20" s="59">
        <v>11.3</v>
      </c>
      <c r="U20" s="59">
        <v>4.5</v>
      </c>
      <c r="V20" s="59">
        <v>1</v>
      </c>
      <c r="W20" s="53"/>
    </row>
  </sheetData>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0"/>
  <sheetViews>
    <sheetView workbookViewId="0">
      <pane ySplit="1" topLeftCell="A2" activePane="bottomLeft" state="frozen"/>
      <selection/>
      <selection pane="bottomLeft" activeCell="D17" sqref="D17"/>
    </sheetView>
  </sheetViews>
  <sheetFormatPr defaultColWidth="9" defaultRowHeight="15.6"/>
  <cols>
    <col min="3" max="3" width="12.6287878787879" customWidth="1"/>
    <col min="4" max="4" width="19.25" customWidth="1"/>
    <col min="5" max="5" width="23" customWidth="1"/>
    <col min="6" max="6" width="13.1287878787879" customWidth="1"/>
    <col min="7" max="7" width="15.6287878787879" customWidth="1"/>
    <col min="8" max="8" width="17.6287878787879" customWidth="1"/>
    <col min="9" max="9" width="14.3787878787879" customWidth="1"/>
    <col min="10" max="10" width="14.6287878787879" customWidth="1"/>
    <col min="11" max="11" width="15.8787878787879" customWidth="1"/>
    <col min="12" max="12" width="13.1287878787879" customWidth="1"/>
    <col min="13" max="13" width="15.5" customWidth="1"/>
    <col min="14" max="14" width="14.5" customWidth="1"/>
    <col min="15" max="15" width="20.1287878787879" customWidth="1"/>
  </cols>
  <sheetData>
    <row r="1" spans="1:5">
      <c r="A1" s="1" t="s">
        <v>0</v>
      </c>
      <c r="B1" s="1" t="s">
        <v>1</v>
      </c>
      <c r="C1" s="1" t="s">
        <v>2</v>
      </c>
      <c r="D1" s="2" t="s">
        <v>3</v>
      </c>
      <c r="E1" t="s">
        <v>156</v>
      </c>
    </row>
    <row r="2" ht="81" customHeight="1" spans="1:15">
      <c r="A2" s="3">
        <v>1</v>
      </c>
      <c r="B2" s="4" t="str">
        <f>_xlfn.DISPIMG("ID_1C4CB2A8400D490B97507090E696D1DE",1)</f>
        <v>=DISPIMG("ID_1C4CB2A8400D490B97507090E696D1DE",1)</v>
      </c>
      <c r="C2" s="4" t="s">
        <v>23</v>
      </c>
      <c r="D2" s="5" t="s">
        <v>24</v>
      </c>
      <c r="E2" s="6" t="s">
        <v>157</v>
      </c>
      <c r="F2" s="7" t="str">
        <f>_xlfn.DISPIMG("ID_379A9E466A1048698D4ADF2B5BABDB35",1)</f>
        <v>=DISPIMG("ID_379A9E466A1048698D4ADF2B5BABDB35",1)</v>
      </c>
      <c r="G2" s="7" t="str">
        <f>_xlfn.DISPIMG("ID_10F7CCE44E37469A86F2E992818D42DB",1)</f>
        <v>=DISPIMG("ID_10F7CCE44E37469A86F2E992818D42DB",1)</v>
      </c>
      <c r="H2" s="7" t="str">
        <f>_xlfn.DISPIMG("ID_90418FFA778746CAA3B43C71BD70DFF3",1)</f>
        <v>=DISPIMG("ID_90418FFA778746CAA3B43C71BD70DFF3",1)</v>
      </c>
      <c r="I2" s="12"/>
      <c r="J2" s="12"/>
      <c r="K2" s="12"/>
      <c r="L2" s="12"/>
      <c r="M2" s="12"/>
      <c r="N2" s="12"/>
      <c r="O2" s="12"/>
    </row>
    <row r="3" ht="97.6" spans="1:15">
      <c r="A3" s="3">
        <v>2</v>
      </c>
      <c r="B3" s="4" t="str">
        <f>_xlfn.DISPIMG("ID_798FAF9E52E44718B3AF710A3250F5AF",1)</f>
        <v>=DISPIMG("ID_798FAF9E52E44718B3AF710A3250F5AF",1)</v>
      </c>
      <c r="C3" s="4" t="s">
        <v>30</v>
      </c>
      <c r="D3" s="5" t="s">
        <v>31</v>
      </c>
      <c r="E3" s="8" t="s">
        <v>158</v>
      </c>
      <c r="F3" s="9" t="str">
        <f>_xlfn.DISPIMG("ID_9697F921BE3947F8A9BF2FC6ADB81028",1)</f>
        <v>=DISPIMG("ID_9697F921BE3947F8A9BF2FC6ADB81028",1)</v>
      </c>
      <c r="G3" s="9" t="str">
        <f>_xlfn.DISPIMG("ID_3B30AEC75F8C48FFA730435D63C18E15",1)</f>
        <v>=DISPIMG("ID_3B30AEC75F8C48FFA730435D63C18E15",1)</v>
      </c>
      <c r="H3" s="9" t="str">
        <f>_xlfn.DISPIMG("ID_E84FCDA0269445F7860CDC2904168E73",1)</f>
        <v>=DISPIMG("ID_E84FCDA0269445F7860CDC2904168E73",1)</v>
      </c>
      <c r="I3" s="9" t="str">
        <f>_xlfn.DISPIMG("ID_44784390D7DD4620BE86E87245C59877",1)</f>
        <v>=DISPIMG("ID_44784390D7DD4620BE86E87245C59877",1)</v>
      </c>
      <c r="J3" s="9" t="str">
        <f>_xlfn.DISPIMG("ID_D72AAAE9FD5342F4B4D7A914D7A397C7",1)</f>
        <v>=DISPIMG("ID_D72AAAE9FD5342F4B4D7A914D7A397C7",1)</v>
      </c>
      <c r="K3" s="9" t="str">
        <f>_xlfn.DISPIMG("ID_A528286C87BA40DA85C67A0A02E6A0A8",1)</f>
        <v>=DISPIMG("ID_A528286C87BA40DA85C67A0A02E6A0A8",1)</v>
      </c>
      <c r="L3" s="9" t="str">
        <f>_xlfn.DISPIMG("ID_41D4ADACC42C48B4B222864A818FDB85",1)</f>
        <v>=DISPIMG("ID_41D4ADACC42C48B4B222864A818FDB85",1)</v>
      </c>
      <c r="M3" s="9" t="str">
        <f>_xlfn.DISPIMG("ID_630FD4A350ED44F89368595426C68B9F",1)</f>
        <v>=DISPIMG("ID_630FD4A350ED44F89368595426C68B9F",1)</v>
      </c>
      <c r="N3" s="9" t="str">
        <f>_xlfn.DISPIMG("ID_0EE6145F130143ADB81479D842E98D61",1)</f>
        <v>=DISPIMG("ID_0EE6145F130143ADB81479D842E98D61",1)</v>
      </c>
      <c r="O3" s="12"/>
    </row>
    <row r="4" ht="54" customHeight="1" spans="1:8">
      <c r="A4" s="3">
        <v>3</v>
      </c>
      <c r="B4" s="4" t="str">
        <f>_xlfn.DISPIMG("ID_2F9CC9D1B90D4887874FA5087F037B6F",1)</f>
        <v>=DISPIMG("ID_2F9CC9D1B90D4887874FA5087F037B6F",1)</v>
      </c>
      <c r="C4" s="4" t="s">
        <v>38</v>
      </c>
      <c r="D4" s="5" t="s">
        <v>39</v>
      </c>
      <c r="E4" s="10" t="s">
        <v>159</v>
      </c>
      <c r="F4" s="11" t="str">
        <f>_xlfn.DISPIMG("ID_756C8BF8B5BB4617A7CDEAE90CAD3830",1)</f>
        <v>=DISPIMG("ID_756C8BF8B5BB4617A7CDEAE90CAD3830",1)</v>
      </c>
      <c r="G4" s="11" t="str">
        <f>_xlfn.DISPIMG("ID_F060A7CF8BE1484191D482E70E112855",1)</f>
        <v>=DISPIMG("ID_F060A7CF8BE1484191D482E70E112855",1)</v>
      </c>
      <c r="H4" s="11"/>
    </row>
    <row r="5" ht="89" customHeight="1" spans="1:16">
      <c r="A5" s="3">
        <v>4</v>
      </c>
      <c r="B5" s="4" t="str">
        <f>_xlfn.DISPIMG("ID_18C7B39AE02C4BAA8BABE8FAE4E16DB3",1)</f>
        <v>=DISPIMG("ID_18C7B39AE02C4BAA8BABE8FAE4E16DB3",1)</v>
      </c>
      <c r="C5" s="4" t="s">
        <v>45</v>
      </c>
      <c r="D5" s="5" t="s">
        <v>46</v>
      </c>
      <c r="E5" s="6" t="s">
        <v>160</v>
      </c>
      <c r="F5" s="12"/>
      <c r="G5" s="12"/>
      <c r="H5" s="12"/>
      <c r="I5" s="12"/>
      <c r="J5" s="12"/>
      <c r="K5" s="12"/>
      <c r="L5" s="12"/>
      <c r="M5" s="12"/>
      <c r="N5" s="12"/>
      <c r="O5" s="12"/>
      <c r="P5" s="12"/>
    </row>
    <row r="6" ht="51" customHeight="1" spans="1:4">
      <c r="A6" s="3">
        <v>5</v>
      </c>
      <c r="B6" s="4" t="str">
        <f>_xlfn.DISPIMG("ID_F48C383F54054FC1ACE4C72CE599D382",1)</f>
        <v>=DISPIMG("ID_F48C383F54054FC1ACE4C72CE599D382",1)</v>
      </c>
      <c r="C6" s="4" t="s">
        <v>54</v>
      </c>
      <c r="D6" s="5" t="s">
        <v>55</v>
      </c>
    </row>
    <row r="7" ht="61.1" spans="1:4">
      <c r="A7" s="3">
        <v>6</v>
      </c>
      <c r="B7" s="4" t="str">
        <f>_xlfn.DISPIMG("ID_3F943BB0349B4D84965C8DEF8FEE6CAB",1)</f>
        <v>=DISPIMG("ID_3F943BB0349B4D84965C8DEF8FEE6CAB",1)</v>
      </c>
      <c r="C7" s="4" t="s">
        <v>61</v>
      </c>
      <c r="D7" s="5" t="s">
        <v>62</v>
      </c>
    </row>
    <row r="8" ht="42.05" spans="1:4">
      <c r="A8" s="3">
        <v>7</v>
      </c>
      <c r="B8" s="4" t="str">
        <f>_xlfn.DISPIMG("ID_57AB005B27AD414BBF560C002F4A8122",1)</f>
        <v>=DISPIMG("ID_57AB005B27AD414BBF560C002F4A8122",1)</v>
      </c>
      <c r="C8" s="4" t="s">
        <v>67</v>
      </c>
      <c r="D8" s="5" t="s">
        <v>68</v>
      </c>
    </row>
    <row r="9" ht="112" customHeight="1" spans="1:15">
      <c r="A9" s="3">
        <v>8</v>
      </c>
      <c r="B9" s="4" t="str">
        <f>_xlfn.DISPIMG("ID_B7E1C999910847C9926DE54FEFF02A3C",1)</f>
        <v>=DISPIMG("ID_B7E1C999910847C9926DE54FEFF02A3C",1)</v>
      </c>
      <c r="C9" s="4" t="s">
        <v>73</v>
      </c>
      <c r="D9" s="5" t="s">
        <v>74</v>
      </c>
      <c r="E9" s="13" t="s">
        <v>161</v>
      </c>
      <c r="F9" s="11" t="str">
        <f>_xlfn.DISPIMG("ID_5AFA75AEB3FC42B3997A4A2B3FB6CF3D",1)</f>
        <v>=DISPIMG("ID_5AFA75AEB3FC42B3997A4A2B3FB6CF3D",1)</v>
      </c>
      <c r="G9" s="11" t="str">
        <f>_xlfn.DISPIMG("ID_96F9C8D29A074DA6A1B0080FC318F9CC",1)</f>
        <v>=DISPIMG("ID_96F9C8D29A074DA6A1B0080FC318F9CC",1)</v>
      </c>
      <c r="H9" s="11" t="str">
        <f>_xlfn.DISPIMG("ID_E11BF3DC5133440CB08A4469A5095634",1)</f>
        <v>=DISPIMG("ID_E11BF3DC5133440CB08A4469A5095634",1)</v>
      </c>
      <c r="I9" s="11"/>
      <c r="J9" s="11"/>
      <c r="K9" s="11"/>
      <c r="L9" s="11"/>
      <c r="M9" s="11"/>
      <c r="N9" s="11"/>
      <c r="O9" s="11"/>
    </row>
    <row r="10" ht="50.55" spans="1:4">
      <c r="A10" s="3">
        <v>9</v>
      </c>
      <c r="B10" s="4" t="str">
        <f>_xlfn.DISPIMG("ID_BB57C8E45C334D45A9CF68C573DF2B32",1)</f>
        <v>=DISPIMG("ID_BB57C8E45C334D45A9CF68C573DF2B32",1)</v>
      </c>
      <c r="C10" s="4" t="s">
        <v>80</v>
      </c>
      <c r="D10" s="5" t="s">
        <v>81</v>
      </c>
    </row>
    <row r="11" ht="78.75" spans="1:13">
      <c r="A11" s="3">
        <v>10</v>
      </c>
      <c r="B11" s="4" t="str">
        <f>_xlfn.DISPIMG("ID_0FE87CAFA49B4C6E921993358D2F40B0",1)</f>
        <v>=DISPIMG("ID_0FE87CAFA49B4C6E921993358D2F40B0",1)</v>
      </c>
      <c r="C11" s="4" t="s">
        <v>88</v>
      </c>
      <c r="D11" s="5" t="s">
        <v>89</v>
      </c>
      <c r="E11" s="10" t="s">
        <v>162</v>
      </c>
      <c r="F11" s="11"/>
      <c r="G11" s="11"/>
      <c r="H11" s="11"/>
      <c r="I11" s="11"/>
      <c r="J11" s="11"/>
      <c r="K11" s="11"/>
      <c r="L11" s="11"/>
      <c r="M11" s="11"/>
    </row>
    <row r="12" ht="51.15" spans="1:5">
      <c r="A12" s="3">
        <v>11</v>
      </c>
      <c r="B12" s="4" t="str">
        <f>_xlfn.DISPIMG("ID_4685F43701EA47C2BF78277654E99DC6",1)</f>
        <v>=DISPIMG("ID_4685F43701EA47C2BF78277654E99DC6",1)</v>
      </c>
      <c r="C12" s="4" t="s">
        <v>95</v>
      </c>
      <c r="D12" s="5" t="s">
        <v>96</v>
      </c>
      <c r="E12" s="14" t="s">
        <v>163</v>
      </c>
    </row>
    <row r="13" ht="123.55" spans="1:15">
      <c r="A13" s="3">
        <v>12</v>
      </c>
      <c r="B13" s="4" t="str">
        <f>_xlfn.DISPIMG("ID_DE8921024E784B559C2C4D12ABD039FB",1)</f>
        <v>=DISPIMG("ID_DE8921024E784B559C2C4D12ABD039FB",1)</v>
      </c>
      <c r="C13" s="4" t="s">
        <v>102</v>
      </c>
      <c r="D13" s="5" t="s">
        <v>103</v>
      </c>
      <c r="E13" s="8" t="s">
        <v>164</v>
      </c>
      <c r="F13" s="12" t="str">
        <f>_xlfn.DISPIMG("ID_BAA3B394957C4AA09D2C5BFA43DC7580",1)</f>
        <v>=DISPIMG("ID_BAA3B394957C4AA09D2C5BFA43DC7580",1)</v>
      </c>
      <c r="G13" s="12" t="str">
        <f>_xlfn.DISPIMG("ID_CD272AD59C534C36BBE12F3C3607D985",1)</f>
        <v>=DISPIMG("ID_CD272AD59C534C36BBE12F3C3607D985",1)</v>
      </c>
      <c r="H13" s="12" t="str">
        <f>_xlfn.DISPIMG("ID_5C89E7229FA64831B49CBEDAD04CF3B5",1)</f>
        <v>=DISPIMG("ID_5C89E7229FA64831B49CBEDAD04CF3B5",1)</v>
      </c>
      <c r="I13" s="12" t="str">
        <f>_xlfn.DISPIMG("ID_610A19610EFE4F61B1A1CE7B386753E5",1)</f>
        <v>=DISPIMG("ID_610A19610EFE4F61B1A1CE7B386753E5",1)</v>
      </c>
      <c r="J13" s="12" t="str">
        <f>_xlfn.DISPIMG("ID_4A94A11FF921494391556B883E449CCD",1)</f>
        <v>=DISPIMG("ID_4A94A11FF921494391556B883E449CCD",1)</v>
      </c>
      <c r="K13" s="12" t="str">
        <f>_xlfn.DISPIMG("ID_BEF7657BBB5147F6A6042AA51A93AB52",1)</f>
        <v>=DISPIMG("ID_BEF7657BBB5147F6A6042AA51A93AB52",1)</v>
      </c>
      <c r="L13" s="7" t="str">
        <f>_xlfn.DISPIMG("ID_02AB9011FAB343EBBB0F6F04BE7B12FE",1)</f>
        <v>=DISPIMG("ID_02AB9011FAB343EBBB0F6F04BE7B12FE",1)</v>
      </c>
      <c r="M13" s="7" t="str">
        <f>_xlfn.DISPIMG("ID_6F51D28431C44BA58CE21D35301DFC67",1)</f>
        <v>=DISPIMG("ID_6F51D28431C44BA58CE21D35301DFC67",1)</v>
      </c>
      <c r="N13" s="7" t="str">
        <f>_xlfn.DISPIMG("ID_DCB3E35ECFC647D491BE3F655C2EABEB",1)</f>
        <v>=DISPIMG("ID_DCB3E35ECFC647D491BE3F655C2EABEB",1)</v>
      </c>
      <c r="O13" s="7" t="str">
        <f>_xlfn.DISPIMG("ID_B79987D6AB224CE8A86E536C2F47F707",1)</f>
        <v>=DISPIMG("ID_B79987D6AB224CE8A86E536C2F47F707",1)</v>
      </c>
    </row>
    <row r="14" ht="88" customHeight="1" spans="1:10">
      <c r="A14" s="3">
        <v>13</v>
      </c>
      <c r="B14" s="4" t="str">
        <f>_xlfn.DISPIMG("ID_B2557625142C402E89BD60D0A9738615",1)</f>
        <v>=DISPIMG("ID_B2557625142C402E89BD60D0A9738615",1)</v>
      </c>
      <c r="C14" s="4" t="s">
        <v>109</v>
      </c>
      <c r="D14" s="5" t="s">
        <v>110</v>
      </c>
      <c r="E14" s="15" t="s">
        <v>165</v>
      </c>
      <c r="F14" s="7" t="str">
        <f>_xlfn.DISPIMG("ID_02AB9011FAB343EBBB0F6F04BE7B12FE",1)</f>
        <v>=DISPIMG("ID_02AB9011FAB343EBBB0F6F04BE7B12FE",1)</v>
      </c>
      <c r="G14" s="7" t="str">
        <f>_xlfn.DISPIMG("ID_5800D94EF1C94214BEEFDF292811E29F",1)</f>
        <v>=DISPIMG("ID_5800D94EF1C94214BEEFDF292811E29F",1)</v>
      </c>
      <c r="H14" s="7" t="str">
        <f>_xlfn.DISPIMG("ID_EC0194F48347419BBC373ECDA25D21A5",1)</f>
        <v>=DISPIMG("ID_EC0194F48347419BBC373ECDA25D21A5",1)</v>
      </c>
      <c r="I14" s="7" t="str">
        <f>_xlfn.DISPIMG("ID_6F51D28431C44BA58CE21D35301DFC67",1)</f>
        <v>=DISPIMG("ID_6F51D28431C44BA58CE21D35301DFC67",1)</v>
      </c>
      <c r="J14" s="11"/>
    </row>
    <row r="15" ht="78" customHeight="1" spans="1:9">
      <c r="A15" s="3">
        <v>14</v>
      </c>
      <c r="B15" s="4" t="str">
        <f>_xlfn.DISPIMG("ID_3C202D577BE34F53B6FE6084AAE70A5E",1)</f>
        <v>=DISPIMG("ID_3C202D577BE34F53B6FE6084AAE70A5E",1)</v>
      </c>
      <c r="C15" s="4" t="s">
        <v>116</v>
      </c>
      <c r="D15" s="5" t="s">
        <v>117</v>
      </c>
      <c r="E15" s="15" t="s">
        <v>165</v>
      </c>
      <c r="F15" s="7" t="str">
        <f>_xlfn.DISPIMG("ID_DCB3E35ECFC647D491BE3F655C2EABEB",1)</f>
        <v>=DISPIMG("ID_DCB3E35ECFC647D491BE3F655C2EABEB",1)</v>
      </c>
      <c r="G15" s="7" t="str">
        <f>_xlfn.DISPIMG("ID_B79987D6AB224CE8A86E536C2F47F707",1)</f>
        <v>=DISPIMG("ID_B79987D6AB224CE8A86E536C2F47F707",1)</v>
      </c>
      <c r="H15" s="7" t="str">
        <f>_xlfn.DISPIMG("ID_0000F3DD164744DC8D13B90F90EF354A",1)</f>
        <v>=DISPIMG("ID_0000F3DD164744DC8D13B90F90EF354A",1)</v>
      </c>
      <c r="I15" s="18"/>
    </row>
    <row r="16" ht="56.1" spans="1:4">
      <c r="A16" s="3">
        <v>15</v>
      </c>
      <c r="B16" s="4" t="str">
        <f>_xlfn.DISPIMG("ID_22C0FAA0B18C4786A233598AF4D41F3C",1)</f>
        <v>=DISPIMG("ID_22C0FAA0B18C4786A233598AF4D41F3C",1)</v>
      </c>
      <c r="C16" s="4" t="s">
        <v>122</v>
      </c>
      <c r="D16" s="5" t="s">
        <v>123</v>
      </c>
    </row>
    <row r="17" ht="107" spans="1:11">
      <c r="A17" s="3">
        <v>16</v>
      </c>
      <c r="B17" s="4" t="str">
        <f>_xlfn.DISPIMG("ID_F56373CBF54F4BBD8A2DE6BFFDA594A4",1)</f>
        <v>=DISPIMG("ID_F56373CBF54F4BBD8A2DE6BFFDA594A4",1)</v>
      </c>
      <c r="C17" s="4" t="s">
        <v>128</v>
      </c>
      <c r="D17" s="5" t="s">
        <v>129</v>
      </c>
      <c r="E17" s="16" t="s">
        <v>166</v>
      </c>
      <c r="F17" s="7" t="str">
        <f>_xlfn.DISPIMG("ID_D85A5324D4824E4BA2B154C1F73C9CA8",1)</f>
        <v>=DISPIMG("ID_D85A5324D4824E4BA2B154C1F73C9CA8",1)</v>
      </c>
      <c r="G17" s="7" t="str">
        <f>_xlfn.DISPIMG("ID_AF2C8E98705E4CFAA717CCFE93268006",1)</f>
        <v>=DISPIMG("ID_AF2C8E98705E4CFAA717CCFE93268006",1)</v>
      </c>
      <c r="H17" s="7" t="str">
        <f>_xlfn.DISPIMG("ID_41FA84B34E26473C93161F56796FF2A3",1)</f>
        <v>=DISPIMG("ID_41FA84B34E26473C93161F56796FF2A3",1)</v>
      </c>
      <c r="I17" s="7" t="str">
        <f>_xlfn.DISPIMG("ID_30B1B4945BB4423EB67FF4B69CA2F95E",1)</f>
        <v>=DISPIMG("ID_30B1B4945BB4423EB67FF4B69CA2F95E",1)</v>
      </c>
      <c r="J17" s="11" t="str">
        <f>_xlfn.DISPIMG("ID_BB16DA462C304A9ABB839777DA37C3F5",1)</f>
        <v>=DISPIMG("ID_BB16DA462C304A9ABB839777DA37C3F5",1)</v>
      </c>
      <c r="K17" s="11"/>
    </row>
    <row r="18" ht="78.75" spans="1:14">
      <c r="A18" s="3">
        <v>17</v>
      </c>
      <c r="B18" s="4" t="str">
        <f>_xlfn.DISPIMG("ID_163DCB32DB784230A434F2CE296FE819",1)</f>
        <v>=DISPIMG("ID_163DCB32DB784230A434F2CE296FE819",1)</v>
      </c>
      <c r="C18" s="4" t="s">
        <v>134</v>
      </c>
      <c r="D18" s="5" t="s">
        <v>135</v>
      </c>
      <c r="E18" s="13" t="s">
        <v>167</v>
      </c>
      <c r="F18" s="11"/>
      <c r="G18" s="11"/>
      <c r="H18" s="11"/>
      <c r="I18" s="11"/>
      <c r="J18" s="11"/>
      <c r="K18" s="11"/>
      <c r="L18" s="11"/>
      <c r="M18" s="11"/>
      <c r="N18" s="11"/>
    </row>
    <row r="19" ht="45.9" spans="1:5">
      <c r="A19" s="3">
        <v>18</v>
      </c>
      <c r="B19" s="4" t="str">
        <f>_xlfn.DISPIMG("ID_A73231459FF64A1387704CF1296141A8",1)</f>
        <v>=DISPIMG("ID_A73231459FF64A1387704CF1296141A8",1)</v>
      </c>
      <c r="C19" s="4" t="s">
        <v>140</v>
      </c>
      <c r="D19" s="5" t="s">
        <v>141</v>
      </c>
      <c r="E19" s="10" t="s">
        <v>168</v>
      </c>
    </row>
    <row r="20" ht="73.6" spans="1:13">
      <c r="A20" s="3">
        <v>19</v>
      </c>
      <c r="B20" s="4" t="str">
        <f>_xlfn.DISPIMG("ID_F0281D7714D94C42A698C17BA622516E",1)</f>
        <v>=DISPIMG("ID_F0281D7714D94C42A698C17BA622516E",1)</v>
      </c>
      <c r="C20" s="4" t="s">
        <v>148</v>
      </c>
      <c r="D20" s="5" t="s">
        <v>149</v>
      </c>
      <c r="E20" s="10" t="s">
        <v>169</v>
      </c>
      <c r="F20" s="17"/>
      <c r="G20" s="17"/>
      <c r="H20" s="17"/>
      <c r="I20" s="17"/>
      <c r="J20" s="17"/>
      <c r="K20" s="17"/>
      <c r="L20" s="17"/>
      <c r="M20" s="17"/>
    </row>
  </sheetData>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2</vt:i4>
      </vt:variant>
    </vt:vector>
  </HeadingPairs>
  <TitlesOfParts>
    <vt:vector size="2" baseType="lpstr">
      <vt:lpstr>产品表</vt:lpstr>
      <vt:lpstr>拍摄需求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T440</cp:lastModifiedBy>
  <dcterms:created xsi:type="dcterms:W3CDTF">2006-09-16T00:00:00Z</dcterms:created>
  <dcterms:modified xsi:type="dcterms:W3CDTF">2024-11-21T07:03:41Z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CFC99E18FE43408FA24156ECE05A49D7_13</vt:lpwstr>
  </property>
  <property fmtid="{D5CDD505-2E9C-101B-9397-08002B2CF9AE}" pid="3" name="KSOProductBuildVer">
    <vt:lpwstr>2052-12.1.0.18608</vt:lpwstr>
  </property>
</Properties>
</file>